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amp64\www\northam23\content\"/>
    </mc:Choice>
  </mc:AlternateContent>
  <xr:revisionPtr revIDLastSave="0" documentId="13_ncr:1_{0A07F6C1-B181-4108-AC74-E1CEB00D1485}" xr6:coauthVersionLast="47" xr6:coauthVersionMax="47" xr10:uidLastSave="{00000000-0000-0000-0000-000000000000}"/>
  <bookViews>
    <workbookView xWindow="-120" yWindow="-120" windowWidth="29040" windowHeight="15720" xr2:uid="{2A4EFED7-A40E-4942-A36E-9513C3DAA3D7}"/>
  </bookViews>
  <sheets>
    <sheet name="Safety" sheetId="7" r:id="rId1"/>
    <sheet name="Health" sheetId="5" r:id="rId2"/>
    <sheet name="Our People" sheetId="4" r:id="rId3"/>
    <sheet name="Environment" sheetId="1" r:id="rId4"/>
    <sheet name="Waste" sheetId="3" r:id="rId5"/>
    <sheet name="Land use" sheetId="2" r:id="rId6"/>
  </sheets>
  <externalReferences>
    <externalReference r:id="rId7"/>
    <externalReference r:id="rId8"/>
    <externalReference r:id="rId9"/>
  </externalReferences>
  <definedNames>
    <definedName name="CO2perGJ_jet" localSheetId="1">#REF!</definedName>
    <definedName name="CO2perGJ_jet" localSheetId="0">#REF!</definedName>
    <definedName name="CO2perGJ_jet">#REF!</definedName>
    <definedName name="CRF_CountryName">[1]Sheet1!$C$4</definedName>
    <definedName name="CRF_InventoryYear">[1]Sheet1!$C$6</definedName>
    <definedName name="CRF_Submission">[1]Sheet1!$C$30</definedName>
    <definedName name="CRF_Table2_II_.Fs1_Dyn1A17" localSheetId="1">#REF!</definedName>
    <definedName name="CRF_Table2_II_.Fs1_Dyn1A17" localSheetId="0">#REF!</definedName>
    <definedName name="CRF_Table2_II_.Fs1_Dyn1A17">#REF!</definedName>
    <definedName name="CRF_Table2_II_.Fs1_Dyn1A19" localSheetId="1">#REF!</definedName>
    <definedName name="CRF_Table2_II_.Fs1_Dyn1A19" localSheetId="0">#REF!</definedName>
    <definedName name="CRF_Table2_II_.Fs1_Dyn1A19">#REF!</definedName>
    <definedName name="CRF_Table2_II_.Fs1_Dyn1A21" localSheetId="1">#REF!</definedName>
    <definedName name="CRF_Table2_II_.Fs1_Dyn1A21" localSheetId="0">#REF!</definedName>
    <definedName name="CRF_Table2_II_.Fs1_Dyn1A21">#REF!</definedName>
    <definedName name="CRF_Table2_II_.Fs1_Dyn1A23" localSheetId="0">#REF!</definedName>
    <definedName name="CRF_Table2_II_.Fs1_Dyn1A23">#REF!</definedName>
    <definedName name="CRF_Table2_II_.Fs1_Dyn1A25" localSheetId="0">#REF!</definedName>
    <definedName name="CRF_Table2_II_.Fs1_Dyn1A25">#REF!</definedName>
    <definedName name="CRF_Table2_II_.Fs1_Dyn1A27" localSheetId="0">#REF!</definedName>
    <definedName name="CRF_Table2_II_.Fs1_Dyn1A27">#REF!</definedName>
    <definedName name="CRF_Table2_II_.Fs1_Dyn2A30" localSheetId="0">#REF!</definedName>
    <definedName name="CRF_Table2_II_.Fs1_Dyn2A30">#REF!</definedName>
    <definedName name="CRF_Table2_II_.Fs1_Dyn2A32" localSheetId="0">#REF!</definedName>
    <definedName name="CRF_Table2_II_.Fs1_Dyn2A32">#REF!</definedName>
    <definedName name="CRF_Table2_II_.Fs1_Main" localSheetId="0">#REF!</definedName>
    <definedName name="CRF_Table2_II_.Fs1_Main">#REF!</definedName>
    <definedName name="D1_Air" localSheetId="0">#REF!</definedName>
    <definedName name="D1_Air">#REF!</definedName>
    <definedName name="D1_Air_total" localSheetId="0">#REF!</definedName>
    <definedName name="D1_Air_total">#REF!</definedName>
    <definedName name="D1_Boat" localSheetId="0">#REF!</definedName>
    <definedName name="D1_Boat">#REF!</definedName>
    <definedName name="D1_Boat_total" localSheetId="0">#REF!</definedName>
    <definedName name="D1_Boat_total">#REF!</definedName>
    <definedName name="D1_Rail" localSheetId="0">#REF!</definedName>
    <definedName name="D1_Rail">#REF!</definedName>
    <definedName name="D1_Rail_total" localSheetId="0">#REF!</definedName>
    <definedName name="D1_Rail_total">#REF!</definedName>
    <definedName name="D1_Road" localSheetId="0">#REF!</definedName>
    <definedName name="D1_Road">#REF!</definedName>
    <definedName name="D1_Road_total" localSheetId="0">#REF!</definedName>
    <definedName name="D1_Road_total">#REF!</definedName>
    <definedName name="DirectPart1" localSheetId="0">#REF!</definedName>
    <definedName name="DirectPart1">#REF!</definedName>
    <definedName name="get_dieselgperkm">[2]Reference!$E$196:$J$259</definedName>
    <definedName name="get_gasgperkm">[2]Reference!$E$196:$I$259</definedName>
    <definedName name="Gjperton_jet" localSheetId="1">#REF!</definedName>
    <definedName name="Gjperton_jet" localSheetId="0">#REF!</definedName>
    <definedName name="Gjperton_jet">#REF!</definedName>
    <definedName name="GWPtable">'[3]Table 1. GWPs'!$C$5:$D$60</definedName>
    <definedName name="Health" localSheetId="1">#REF!</definedName>
    <definedName name="Health" localSheetId="0">#REF!</definedName>
    <definedName name="Health">#REF!</definedName>
    <definedName name="Health2" localSheetId="1">#REF!</definedName>
    <definedName name="Health2" localSheetId="0">#REF!</definedName>
    <definedName name="Health2">#REF!</definedName>
    <definedName name="In2_Air" localSheetId="1">#REF!</definedName>
    <definedName name="In2_Air" localSheetId="0">#REF!</definedName>
    <definedName name="In2_Air">#REF!</definedName>
    <definedName name="In2_Air_total" localSheetId="0">#REF!</definedName>
    <definedName name="In2_Air_total">#REF!</definedName>
    <definedName name="In2_Boat" localSheetId="0">#REF!</definedName>
    <definedName name="In2_Boat">#REF!</definedName>
    <definedName name="In2_Boat_total" localSheetId="0">#REF!</definedName>
    <definedName name="In2_Boat_total">#REF!</definedName>
    <definedName name="In2_Rail" localSheetId="0">#REF!</definedName>
    <definedName name="In2_Rail">#REF!</definedName>
    <definedName name="In2_Rail_total" localSheetId="0">#REF!</definedName>
    <definedName name="In2_Rail_total">#REF!</definedName>
    <definedName name="IN2_Road_total" localSheetId="0">#REF!</definedName>
    <definedName name="IN2_Road_total">#REF!</definedName>
    <definedName name="kmper_nm" localSheetId="0">#REF!</definedName>
    <definedName name="kmper_nm">#REF!</definedName>
    <definedName name="line_type" localSheetId="0">#REF!</definedName>
    <definedName name="line_type">#REF!</definedName>
    <definedName name="_xlnm.Print_Area">#REF!</definedName>
    <definedName name="_xlnm.Print_Titl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2" i="7" l="1"/>
  <c r="G62" i="7"/>
  <c r="F62" i="7"/>
  <c r="E62" i="7"/>
  <c r="D62" i="7"/>
  <c r="H61" i="7"/>
  <c r="G61" i="7"/>
  <c r="F61" i="7"/>
  <c r="E61" i="7"/>
  <c r="D61" i="7"/>
  <c r="H60" i="7"/>
  <c r="G60" i="7"/>
  <c r="F60" i="7"/>
  <c r="E60" i="7"/>
  <c r="D60" i="7"/>
  <c r="H56" i="7"/>
  <c r="G56" i="7"/>
  <c r="F56" i="7"/>
  <c r="E56" i="7"/>
  <c r="D56" i="7"/>
  <c r="H55" i="7"/>
  <c r="G55" i="7"/>
  <c r="F55" i="7"/>
  <c r="E55" i="7"/>
  <c r="D55" i="7"/>
  <c r="H54" i="7"/>
  <c r="G54" i="7"/>
  <c r="F54" i="7"/>
  <c r="E54" i="7"/>
  <c r="D54" i="7"/>
  <c r="H50" i="7"/>
  <c r="G50" i="7"/>
  <c r="F50" i="7"/>
  <c r="E50" i="7"/>
  <c r="D50" i="7"/>
  <c r="H49" i="7"/>
  <c r="G49" i="7"/>
  <c r="F49" i="7"/>
  <c r="E49" i="7"/>
  <c r="D49" i="7"/>
  <c r="H48" i="7"/>
  <c r="G48" i="7"/>
  <c r="F48" i="7"/>
  <c r="E48" i="7"/>
  <c r="D48" i="7"/>
  <c r="D44" i="7"/>
  <c r="H43" i="7"/>
  <c r="G43" i="7"/>
  <c r="F43" i="7"/>
  <c r="E43" i="7"/>
  <c r="D43" i="7"/>
  <c r="H42" i="7"/>
  <c r="G42" i="7"/>
  <c r="F42" i="7"/>
  <c r="E42" i="7"/>
  <c r="D42" i="7"/>
  <c r="H39" i="7"/>
  <c r="G39" i="7"/>
  <c r="G45" i="7" s="1"/>
  <c r="F39" i="7"/>
  <c r="E39" i="7"/>
  <c r="E45" i="7" s="1"/>
  <c r="D39" i="7"/>
  <c r="D45" i="7" s="1"/>
  <c r="H33" i="7"/>
  <c r="G33" i="7"/>
  <c r="F33" i="7"/>
  <c r="E33" i="7"/>
  <c r="D33" i="7"/>
  <c r="H27" i="7"/>
  <c r="H63" i="7" s="1"/>
  <c r="G27" i="7"/>
  <c r="G63" i="7" s="1"/>
  <c r="F27" i="7"/>
  <c r="F63" i="7" s="1"/>
  <c r="E27" i="7"/>
  <c r="E63" i="7" s="1"/>
  <c r="D27" i="7"/>
  <c r="D63" i="7" s="1"/>
  <c r="H21" i="7"/>
  <c r="H57" i="7" s="1"/>
  <c r="G21" i="7"/>
  <c r="F21" i="7"/>
  <c r="F57" i="7" s="1"/>
  <c r="E21" i="7"/>
  <c r="D21" i="7"/>
  <c r="D57" i="7" s="1"/>
  <c r="H15" i="7"/>
  <c r="H51" i="7" s="1"/>
  <c r="G15" i="7"/>
  <c r="G51" i="7" s="1"/>
  <c r="F15" i="7"/>
  <c r="F51" i="7" s="1"/>
  <c r="E15" i="7"/>
  <c r="E51" i="7" s="1"/>
  <c r="D15" i="7"/>
  <c r="D51" i="7" s="1"/>
  <c r="H9" i="7"/>
  <c r="H45" i="7" s="1"/>
  <c r="G9" i="7"/>
  <c r="F9" i="7"/>
  <c r="F45" i="7" s="1"/>
  <c r="E9" i="7"/>
  <c r="E57" i="7" l="1"/>
  <c r="G57" i="7"/>
  <c r="H18" i="5" l="1"/>
  <c r="H21" i="5" s="1"/>
  <c r="F60" i="5"/>
  <c r="E60" i="5"/>
  <c r="D58" i="5"/>
  <c r="D57" i="5"/>
  <c r="F53" i="5"/>
  <c r="E53" i="5"/>
  <c r="D53" i="5"/>
  <c r="H45" i="5"/>
  <c r="G45" i="5"/>
  <c r="F45" i="5"/>
  <c r="E45" i="5"/>
  <c r="D45" i="5"/>
  <c r="H39" i="5"/>
  <c r="G39" i="5"/>
  <c r="F39" i="5"/>
  <c r="E39" i="5"/>
  <c r="D39" i="5"/>
  <c r="H33" i="5"/>
  <c r="G33" i="5"/>
  <c r="F33" i="5"/>
  <c r="E33" i="5"/>
  <c r="D33" i="5"/>
  <c r="H27" i="5"/>
  <c r="G27" i="5"/>
  <c r="F27" i="5"/>
  <c r="E27" i="5"/>
  <c r="D27" i="5"/>
  <c r="G21" i="5"/>
  <c r="F21" i="5"/>
  <c r="E21" i="5"/>
  <c r="D21" i="5"/>
  <c r="H15" i="5"/>
  <c r="G15" i="5"/>
  <c r="F15" i="5"/>
  <c r="E15" i="5"/>
  <c r="D15" i="5"/>
  <c r="H9" i="5"/>
  <c r="G9" i="5"/>
  <c r="F9" i="5"/>
  <c r="E9" i="5"/>
  <c r="D9" i="5"/>
  <c r="H33" i="4" a="1"/>
  <c r="H33" i="4" s="1"/>
  <c r="G33" i="4" a="1"/>
  <c r="G33" i="4" s="1"/>
  <c r="F33" i="4" a="1"/>
  <c r="F33" i="4" s="1"/>
  <c r="E33" i="4" a="1"/>
  <c r="E33" i="4" s="1"/>
  <c r="D33" i="4" a="1"/>
  <c r="D33" i="4" s="1"/>
  <c r="H21" i="4"/>
  <c r="E21" i="4"/>
  <c r="G21" i="4"/>
  <c r="F21" i="4"/>
  <c r="D21" i="4"/>
  <c r="D15" i="4"/>
  <c r="G15" i="4"/>
  <c r="E15" i="4"/>
  <c r="H15" i="4"/>
  <c r="F15" i="4"/>
  <c r="H9" i="4"/>
  <c r="E9" i="4"/>
  <c r="G9" i="4"/>
  <c r="F9" i="4"/>
  <c r="D9" i="4"/>
  <c r="D60" i="5" l="1"/>
  <c r="C78" i="3"/>
  <c r="C77" i="3"/>
  <c r="G72" i="3"/>
  <c r="F72" i="3"/>
  <c r="E72" i="3"/>
  <c r="D72" i="3"/>
  <c r="C72" i="3"/>
  <c r="G71" i="3"/>
  <c r="F71" i="3"/>
  <c r="E71" i="3"/>
  <c r="D71" i="3"/>
  <c r="C71" i="3"/>
  <c r="G70" i="3"/>
  <c r="F70" i="3"/>
  <c r="E70" i="3"/>
  <c r="D70" i="3"/>
  <c r="C70" i="3"/>
  <c r="G69" i="3"/>
  <c r="F69" i="3"/>
  <c r="E69" i="3"/>
  <c r="D69" i="3"/>
  <c r="G68" i="3"/>
  <c r="F68" i="3"/>
  <c r="E68" i="3"/>
  <c r="D68" i="3"/>
  <c r="C68" i="3"/>
  <c r="G66" i="3"/>
  <c r="F66" i="3"/>
  <c r="E66" i="3"/>
  <c r="D66" i="3"/>
  <c r="C66" i="3"/>
  <c r="G65" i="3"/>
  <c r="F65" i="3"/>
  <c r="E65" i="3"/>
  <c r="D65" i="3"/>
  <c r="C65" i="3"/>
  <c r="G64" i="3"/>
  <c r="F64" i="3"/>
  <c r="E64" i="3"/>
  <c r="E67" i="3" s="1"/>
  <c r="D64" i="3"/>
  <c r="D67" i="3" s="1"/>
  <c r="C64" i="3"/>
  <c r="G54" i="3"/>
  <c r="G55" i="3" s="1"/>
  <c r="F54" i="3"/>
  <c r="E54" i="3"/>
  <c r="D54" i="3"/>
  <c r="G53" i="3"/>
  <c r="F53" i="3"/>
  <c r="E53" i="3"/>
  <c r="D53" i="3"/>
  <c r="D55" i="3" s="1"/>
  <c r="C49" i="3"/>
  <c r="C69" i="3" s="1"/>
  <c r="C47" i="3"/>
  <c r="G34" i="3"/>
  <c r="G35" i="3" s="1"/>
  <c r="F34" i="3"/>
  <c r="F35" i="3" s="1"/>
  <c r="E34" i="3"/>
  <c r="D34" i="3"/>
  <c r="C34" i="3"/>
  <c r="G33" i="3"/>
  <c r="F33" i="3"/>
  <c r="E33" i="3"/>
  <c r="D33" i="3"/>
  <c r="D35" i="3" s="1"/>
  <c r="C33" i="3"/>
  <c r="C35" i="3" s="1"/>
  <c r="F16" i="3"/>
  <c r="G16" i="3" s="1"/>
  <c r="E15" i="3"/>
  <c r="D15" i="3"/>
  <c r="G14" i="3"/>
  <c r="F14" i="3"/>
  <c r="E14" i="3"/>
  <c r="D14" i="3"/>
  <c r="C14" i="3"/>
  <c r="G13" i="3"/>
  <c r="G15" i="3" s="1"/>
  <c r="F13" i="3"/>
  <c r="F15" i="3" s="1"/>
  <c r="E13" i="3"/>
  <c r="D13" i="3"/>
  <c r="C13" i="3"/>
  <c r="G7" i="3"/>
  <c r="F7" i="3"/>
  <c r="E7" i="3"/>
  <c r="H257" i="1"/>
  <c r="G257" i="1"/>
  <c r="F257" i="1"/>
  <c r="E257" i="1"/>
  <c r="D257" i="1"/>
  <c r="H256" i="1"/>
  <c r="G256" i="1"/>
  <c r="F256" i="1"/>
  <c r="E256" i="1"/>
  <c r="D256" i="1"/>
  <c r="H255" i="1"/>
  <c r="G255" i="1"/>
  <c r="F255" i="1"/>
  <c r="E255" i="1"/>
  <c r="D255" i="1"/>
  <c r="H252" i="1"/>
  <c r="G252" i="1"/>
  <c r="F252" i="1"/>
  <c r="E252" i="1"/>
  <c r="D252" i="1"/>
  <c r="H246" i="1"/>
  <c r="G246" i="1"/>
  <c r="G258" i="1" s="1"/>
  <c r="F246" i="1"/>
  <c r="E246" i="1"/>
  <c r="D246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G164" i="1"/>
  <c r="F164" i="1"/>
  <c r="E164" i="1"/>
  <c r="D164" i="1"/>
  <c r="H163" i="1"/>
  <c r="G163" i="1"/>
  <c r="F163" i="1"/>
  <c r="E163" i="1"/>
  <c r="D163" i="1"/>
  <c r="H162" i="1"/>
  <c r="G162" i="1"/>
  <c r="F162" i="1"/>
  <c r="E162" i="1"/>
  <c r="D162" i="1"/>
  <c r="G158" i="1"/>
  <c r="F158" i="1"/>
  <c r="E158" i="1"/>
  <c r="D158" i="1"/>
  <c r="H157" i="1"/>
  <c r="G157" i="1"/>
  <c r="F157" i="1"/>
  <c r="E157" i="1"/>
  <c r="D157" i="1"/>
  <c r="H156" i="1"/>
  <c r="G156" i="1"/>
  <c r="F156" i="1"/>
  <c r="E156" i="1"/>
  <c r="D156" i="1"/>
  <c r="G152" i="1"/>
  <c r="F152" i="1"/>
  <c r="E152" i="1"/>
  <c r="D152" i="1"/>
  <c r="H151" i="1"/>
  <c r="G151" i="1"/>
  <c r="F151" i="1"/>
  <c r="E151" i="1"/>
  <c r="D151" i="1"/>
  <c r="H150" i="1"/>
  <c r="G150" i="1"/>
  <c r="F150" i="1"/>
  <c r="E150" i="1"/>
  <c r="D150" i="1"/>
  <c r="H146" i="1"/>
  <c r="G146" i="1"/>
  <c r="F146" i="1"/>
  <c r="E146" i="1"/>
  <c r="H145" i="1"/>
  <c r="G145" i="1"/>
  <c r="F145" i="1"/>
  <c r="E145" i="1"/>
  <c r="H144" i="1"/>
  <c r="H153" i="1" s="1"/>
  <c r="G144" i="1"/>
  <c r="G147" i="1" s="1"/>
  <c r="F144" i="1"/>
  <c r="E144" i="1"/>
  <c r="H141" i="1"/>
  <c r="G141" i="1"/>
  <c r="F141" i="1"/>
  <c r="E141" i="1"/>
  <c r="H135" i="1"/>
  <c r="G135" i="1"/>
  <c r="F135" i="1"/>
  <c r="E135" i="1"/>
  <c r="H129" i="1"/>
  <c r="G129" i="1"/>
  <c r="F129" i="1"/>
  <c r="E129" i="1"/>
  <c r="D119" i="1"/>
  <c r="G113" i="1"/>
  <c r="F113" i="1"/>
  <c r="E113" i="1"/>
  <c r="D113" i="1"/>
  <c r="H112" i="1"/>
  <c r="G112" i="1"/>
  <c r="F112" i="1"/>
  <c r="E112" i="1"/>
  <c r="D112" i="1"/>
  <c r="H111" i="1"/>
  <c r="G111" i="1"/>
  <c r="F111" i="1"/>
  <c r="E111" i="1"/>
  <c r="D111" i="1"/>
  <c r="F108" i="1"/>
  <c r="H107" i="1"/>
  <c r="G107" i="1"/>
  <c r="G119" i="1" s="1"/>
  <c r="F107" i="1"/>
  <c r="F119" i="1" s="1"/>
  <c r="E107" i="1"/>
  <c r="E119" i="1" s="1"/>
  <c r="D107" i="1"/>
  <c r="H106" i="1"/>
  <c r="H118" i="1" s="1"/>
  <c r="G106" i="1"/>
  <c r="G118" i="1" s="1"/>
  <c r="F106" i="1"/>
  <c r="F118" i="1" s="1"/>
  <c r="E106" i="1"/>
  <c r="E118" i="1" s="1"/>
  <c r="D106" i="1"/>
  <c r="D118" i="1" s="1"/>
  <c r="H105" i="1"/>
  <c r="H117" i="1" s="1"/>
  <c r="G105" i="1"/>
  <c r="G117" i="1" s="1"/>
  <c r="F105" i="1"/>
  <c r="F117" i="1" s="1"/>
  <c r="E105" i="1"/>
  <c r="E117" i="1" s="1"/>
  <c r="D105" i="1"/>
  <c r="D117" i="1" s="1"/>
  <c r="H102" i="1"/>
  <c r="H108" i="1" s="1"/>
  <c r="G102" i="1"/>
  <c r="G108" i="1" s="1"/>
  <c r="F102" i="1"/>
  <c r="E102" i="1"/>
  <c r="E108" i="1" s="1"/>
  <c r="D102" i="1"/>
  <c r="D108" i="1" s="1"/>
  <c r="H94" i="1"/>
  <c r="G94" i="1"/>
  <c r="F94" i="1"/>
  <c r="E94" i="1"/>
  <c r="G91" i="1"/>
  <c r="F91" i="1"/>
  <c r="E91" i="1"/>
  <c r="E86" i="1"/>
  <c r="H85" i="1"/>
  <c r="H86" i="1" s="1"/>
  <c r="H96" i="1" s="1"/>
  <c r="F85" i="1"/>
  <c r="H81" i="1"/>
  <c r="F81" i="1"/>
  <c r="G80" i="1"/>
  <c r="G95" i="1" s="1"/>
  <c r="F80" i="1"/>
  <c r="E80" i="1"/>
  <c r="E81" i="1" s="1"/>
  <c r="E96" i="1" s="1"/>
  <c r="H43" i="1"/>
  <c r="H69" i="1" s="1"/>
  <c r="H40" i="1"/>
  <c r="G40" i="1"/>
  <c r="F40" i="1"/>
  <c r="E40" i="1"/>
  <c r="D40" i="1"/>
  <c r="G34" i="1"/>
  <c r="G46" i="1" s="1"/>
  <c r="F34" i="1"/>
  <c r="F46" i="1" s="1"/>
  <c r="E34" i="1"/>
  <c r="E46" i="1" s="1"/>
  <c r="H33" i="1"/>
  <c r="H45" i="1" s="1"/>
  <c r="G33" i="1"/>
  <c r="G45" i="1" s="1"/>
  <c r="F33" i="1"/>
  <c r="F45" i="1" s="1"/>
  <c r="E33" i="1"/>
  <c r="E45" i="1" s="1"/>
  <c r="D33" i="1"/>
  <c r="D45" i="1" s="1"/>
  <c r="H32" i="1"/>
  <c r="H44" i="1" s="1"/>
  <c r="G32" i="1"/>
  <c r="G44" i="1" s="1"/>
  <c r="E32" i="1"/>
  <c r="E44" i="1" s="1"/>
  <c r="D32" i="1"/>
  <c r="D44" i="1" s="1"/>
  <c r="H31" i="1"/>
  <c r="H57" i="1" s="1"/>
  <c r="G31" i="1"/>
  <c r="G43" i="1" s="1"/>
  <c r="F31" i="1"/>
  <c r="F43" i="1" s="1"/>
  <c r="E31" i="1"/>
  <c r="E43" i="1" s="1"/>
  <c r="D31" i="1"/>
  <c r="D57" i="1" s="1"/>
  <c r="H28" i="1"/>
  <c r="D28" i="1"/>
  <c r="H22" i="1"/>
  <c r="E16" i="1"/>
  <c r="D16" i="1"/>
  <c r="F14" i="1"/>
  <c r="F32" i="1" s="1"/>
  <c r="F44" i="1" s="1"/>
  <c r="H7" i="1"/>
  <c r="H223" i="1" s="1"/>
  <c r="G7" i="1"/>
  <c r="G223" i="1" s="1"/>
  <c r="F7" i="1"/>
  <c r="F223" i="1" s="1"/>
  <c r="E7" i="1"/>
  <c r="E114" i="1" s="1"/>
  <c r="D7" i="1"/>
  <c r="D153" i="1" s="1"/>
  <c r="F74" i="3" l="1"/>
  <c r="E55" i="3"/>
  <c r="G67" i="3"/>
  <c r="G74" i="3"/>
  <c r="E73" i="3"/>
  <c r="E35" i="3"/>
  <c r="F67" i="3"/>
  <c r="F55" i="3"/>
  <c r="D74" i="3"/>
  <c r="D75" i="3" s="1"/>
  <c r="D73" i="3"/>
  <c r="C74" i="3"/>
  <c r="C75" i="3" s="1"/>
  <c r="C15" i="3"/>
  <c r="E74" i="3"/>
  <c r="E75" i="3" s="1"/>
  <c r="F60" i="1"/>
  <c r="E147" i="1"/>
  <c r="G81" i="1"/>
  <c r="G96" i="1" s="1"/>
  <c r="F147" i="1"/>
  <c r="F159" i="1"/>
  <c r="D258" i="1"/>
  <c r="F96" i="1"/>
  <c r="E153" i="1"/>
  <c r="F95" i="1"/>
  <c r="D120" i="1"/>
  <c r="F59" i="1"/>
  <c r="F51" i="1"/>
  <c r="H258" i="1"/>
  <c r="E52" i="1"/>
  <c r="E120" i="1"/>
  <c r="D34" i="1"/>
  <c r="D46" i="1" s="1"/>
  <c r="F165" i="1"/>
  <c r="H49" i="1"/>
  <c r="F114" i="1"/>
  <c r="E258" i="1"/>
  <c r="E165" i="1"/>
  <c r="E223" i="1"/>
  <c r="F120" i="1"/>
  <c r="H34" i="1"/>
  <c r="H60" i="1" s="1"/>
  <c r="H165" i="1"/>
  <c r="H159" i="1"/>
  <c r="F153" i="1"/>
  <c r="E159" i="1"/>
  <c r="F258" i="1"/>
  <c r="C73" i="3"/>
  <c r="F73" i="3"/>
  <c r="C53" i="3"/>
  <c r="G73" i="3"/>
  <c r="G75" i="3" s="1"/>
  <c r="C54" i="3"/>
  <c r="C55" i="3" s="1"/>
  <c r="C67" i="3"/>
  <c r="E63" i="1"/>
  <c r="E69" i="1"/>
  <c r="E49" i="1"/>
  <c r="D59" i="1"/>
  <c r="D71" i="1"/>
  <c r="D51" i="1"/>
  <c r="D65" i="1"/>
  <c r="F50" i="1"/>
  <c r="F64" i="1"/>
  <c r="F58" i="1"/>
  <c r="F70" i="1"/>
  <c r="F49" i="1"/>
  <c r="F63" i="1"/>
  <c r="F69" i="1"/>
  <c r="E59" i="1"/>
  <c r="E71" i="1"/>
  <c r="E65" i="1"/>
  <c r="E51" i="1"/>
  <c r="D60" i="1"/>
  <c r="G49" i="1"/>
  <c r="G63" i="1"/>
  <c r="G69" i="1"/>
  <c r="G71" i="1"/>
  <c r="G51" i="1"/>
  <c r="G65" i="1"/>
  <c r="G59" i="1"/>
  <c r="H46" i="1"/>
  <c r="D70" i="1"/>
  <c r="D50" i="1"/>
  <c r="D64" i="1"/>
  <c r="D58" i="1"/>
  <c r="E70" i="1"/>
  <c r="E50" i="1"/>
  <c r="E64" i="1"/>
  <c r="E58" i="1"/>
  <c r="E66" i="1"/>
  <c r="E72" i="1"/>
  <c r="G64" i="1"/>
  <c r="G70" i="1"/>
  <c r="G50" i="1"/>
  <c r="G58" i="1"/>
  <c r="F66" i="1"/>
  <c r="F72" i="1"/>
  <c r="F52" i="1"/>
  <c r="H64" i="1"/>
  <c r="H58" i="1"/>
  <c r="H70" i="1"/>
  <c r="H50" i="1"/>
  <c r="G66" i="1"/>
  <c r="G72" i="1"/>
  <c r="G52" i="1"/>
  <c r="E57" i="1"/>
  <c r="G60" i="1"/>
  <c r="H120" i="1"/>
  <c r="G114" i="1"/>
  <c r="H147" i="1"/>
  <c r="G165" i="1"/>
  <c r="H95" i="1"/>
  <c r="H114" i="1"/>
  <c r="E60" i="1"/>
  <c r="H63" i="1"/>
  <c r="F65" i="1"/>
  <c r="G153" i="1"/>
  <c r="D159" i="1"/>
  <c r="D43" i="1"/>
  <c r="G120" i="1"/>
  <c r="F57" i="1"/>
  <c r="F71" i="1"/>
  <c r="D114" i="1"/>
  <c r="G159" i="1"/>
  <c r="D165" i="1"/>
  <c r="G57" i="1"/>
  <c r="E95" i="1"/>
  <c r="F75" i="3" l="1"/>
  <c r="D63" i="1"/>
  <c r="D69" i="1"/>
  <c r="D49" i="1"/>
  <c r="H72" i="1"/>
  <c r="H66" i="1"/>
  <c r="D72" i="1"/>
  <c r="D52" i="1"/>
  <c r="D66" i="1"/>
  <c r="H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tc={DF17992E-6F6A-4364-BD72-4293C2AEA72F}</author>
  </authors>
  <commentList>
    <comment ref="D57" authorId="0" shapeId="0" xr:uid="{DF17992E-6F6A-4364-BD72-4293C2AEA72F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Numbers received from Luniel on 16.08.2023 and discussed with Ncedi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tc={84D3AE37-6428-49B3-9627-8840B8A379A7}</author>
    <author>tc={47599A95-2BB5-48DA-BB16-F8D684A0BF9E}</author>
  </authors>
  <commentList>
    <comment ref="B174" authorId="0" shapeId="0" xr:uid="{84D3AE37-6428-49B3-9627-8840B8A379A7}">
      <text>
        <t>[Threaded comment]
Your version of Excel allows you to read this threaded comment; however, any edits to it will get removed if the file is opened in a newer version of Excel. Learn more: https://go.microsoft.com/fwlink/?linkid=870924
Comment:
    K can we delete the ops data? The group numbers are right below?</t>
      </text>
    </comment>
    <comment ref="D177" authorId="1" shapeId="0" xr:uid="{47599A95-2BB5-48DA-BB16-F8D684A0BF9E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Suan's mail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<sst xmlns="http://schemas.openxmlformats.org/spreadsheetml/2006/main" count="601" uniqueCount="159">
  <si>
    <t>Production</t>
  </si>
  <si>
    <t>Unit</t>
  </si>
  <si>
    <t>Tonnes Milled</t>
  </si>
  <si>
    <t>(tonne milled)</t>
  </si>
  <si>
    <t xml:space="preserve"> Zondereinde</t>
  </si>
  <si>
    <t xml:space="preserve"> Booysendal</t>
  </si>
  <si>
    <t xml:space="preserve"> Eland </t>
  </si>
  <si>
    <t>Total Group</t>
  </si>
  <si>
    <t xml:space="preserve"> Water consumption</t>
  </si>
  <si>
    <t>Water withdrawn</t>
  </si>
  <si>
    <t>Potable water from external sources</t>
  </si>
  <si>
    <t>(Ml or 000m3)</t>
  </si>
  <si>
    <t xml:space="preserve"> Group</t>
  </si>
  <si>
    <t>Fissure water used</t>
  </si>
  <si>
    <t>Borehole water used</t>
  </si>
  <si>
    <t>Total  water withdrawn</t>
  </si>
  <si>
    <t>Total water recycled</t>
  </si>
  <si>
    <t>Total water consumption</t>
  </si>
  <si>
    <t>% Water recycled</t>
  </si>
  <si>
    <t>%</t>
  </si>
  <si>
    <t xml:space="preserve"> Water unit consumption</t>
  </si>
  <si>
    <t>Unit water withdrawal</t>
  </si>
  <si>
    <t>(m3/tonne milled)</t>
  </si>
  <si>
    <t>Unit water consumption</t>
  </si>
  <si>
    <t>(000m3/tonne milled)</t>
  </si>
  <si>
    <t>(kl/tonne milled)</t>
  </si>
  <si>
    <t>Energy consumption</t>
  </si>
  <si>
    <t>Electricity purchased/ consumption</t>
  </si>
  <si>
    <t>MWh</t>
  </si>
  <si>
    <t>Zondereinde</t>
  </si>
  <si>
    <t>Shafts</t>
  </si>
  <si>
    <t>Plants</t>
  </si>
  <si>
    <t>Total</t>
  </si>
  <si>
    <t>Booysendal</t>
  </si>
  <si>
    <t>Eland</t>
  </si>
  <si>
    <t>Group Electricity purchased/ consumption</t>
  </si>
  <si>
    <t>Total energy use</t>
  </si>
  <si>
    <t>Group</t>
  </si>
  <si>
    <t>GJ</t>
  </si>
  <si>
    <t>Energy intensity</t>
  </si>
  <si>
    <t>MWh/tonne milled</t>
  </si>
  <si>
    <t>GJ/tonne milled</t>
  </si>
  <si>
    <t>Greenhouse Gas Emissions</t>
  </si>
  <si>
    <t>Total Scope 1 emissions (direct emissions)</t>
  </si>
  <si>
    <t>Total Scope 2 emissions (indirect emissions)</t>
  </si>
  <si>
    <t>Total Scope 3 emissions (indirect emissions</t>
  </si>
  <si>
    <t>Total emissions</t>
  </si>
  <si>
    <t>GHG emssion intensity - scope 1</t>
  </si>
  <si>
    <t>GHG emssion intensity - scope 2</t>
  </si>
  <si>
    <t>GHG emssion intensity - scope 1 &amp; 2</t>
  </si>
  <si>
    <t>Sulphur dioxide</t>
  </si>
  <si>
    <t>Tonnes</t>
  </si>
  <si>
    <t>to be sourced fo rindividual operations</t>
  </si>
  <si>
    <t>Rock mined</t>
  </si>
  <si>
    <t>(000t)</t>
  </si>
  <si>
    <t>Ore milled</t>
  </si>
  <si>
    <t>Timber use (bulk support)</t>
  </si>
  <si>
    <t>(m³)</t>
  </si>
  <si>
    <t>Cartridge/emulsion explosives</t>
  </si>
  <si>
    <t>(tonnes)</t>
  </si>
  <si>
    <t>Oxygen</t>
  </si>
  <si>
    <t>Sulphuric acid</t>
  </si>
  <si>
    <t>Grease</t>
  </si>
  <si>
    <t>Lubricating and hydraulics oil</t>
  </si>
  <si>
    <t>(000 litres)</t>
  </si>
  <si>
    <t>Diesel</t>
  </si>
  <si>
    <t>Petrol</t>
  </si>
  <si>
    <t>Coal</t>
  </si>
  <si>
    <t>Jet A-1 fuel</t>
  </si>
  <si>
    <t>Incidents</t>
  </si>
  <si>
    <t>number</t>
  </si>
  <si>
    <t>Reportable environmental incidents</t>
  </si>
  <si>
    <t>Non-reportable environmental incidents</t>
  </si>
  <si>
    <t>Total incidents</t>
  </si>
  <si>
    <t>Land disturbed by mining related activities</t>
  </si>
  <si>
    <t>Land used for farming purposes</t>
  </si>
  <si>
    <t xml:space="preserve">Footnotes: During 2022, land use definitions were updated.  </t>
  </si>
  <si>
    <t>Landuse (hectares)</t>
  </si>
  <si>
    <t>Waste (Tonnes)</t>
  </si>
  <si>
    <t>Waste Diverted from disposal</t>
  </si>
  <si>
    <t>Timber recycled</t>
  </si>
  <si>
    <t>Steel  &amp; scrap metal recycled</t>
  </si>
  <si>
    <t>Industrial waste recycled</t>
  </si>
  <si>
    <t>Plastic recycled</t>
  </si>
  <si>
    <t>Rubber recycled</t>
  </si>
  <si>
    <t>Total non-mineral waste</t>
  </si>
  <si>
    <t>Total waste recylcled</t>
  </si>
  <si>
    <t>% recycled</t>
  </si>
  <si>
    <t>Mineral wastes</t>
  </si>
  <si>
    <t>Waste rock</t>
  </si>
  <si>
    <t>Tailings diverted from disposal (backfill)</t>
  </si>
  <si>
    <t>Tailings disposed on land</t>
  </si>
  <si>
    <t>Slag</t>
  </si>
  <si>
    <t>% tailings used for backfill</t>
  </si>
  <si>
    <t xml:space="preserve">Mineral wastes </t>
  </si>
  <si>
    <t xml:space="preserve">Eland </t>
  </si>
  <si>
    <t>Our People Performance tables 2023</t>
  </si>
  <si>
    <t>Our People</t>
  </si>
  <si>
    <t>Total Employed</t>
  </si>
  <si>
    <t>(number)</t>
  </si>
  <si>
    <t>Permanent Employees</t>
  </si>
  <si>
    <t>Contractors</t>
  </si>
  <si>
    <t>Employee Turnover</t>
  </si>
  <si>
    <t>(percentage)</t>
  </si>
  <si>
    <t>Workforce Unavailability</t>
  </si>
  <si>
    <t>HDP in Management</t>
  </si>
  <si>
    <t>Employees covered by collective agreement</t>
  </si>
  <si>
    <t>Health tables</t>
  </si>
  <si>
    <t>New cases of noise induced hearing loss (NIHL)</t>
  </si>
  <si>
    <t>NIHL eligible for compensation (Compensated)</t>
  </si>
  <si>
    <t>New cases of tuberculosis (TB)</t>
  </si>
  <si>
    <t>Employees on (TB) treatment</t>
  </si>
  <si>
    <t>Voluntary counselling and testing (VCT)</t>
  </si>
  <si>
    <t>Employees on anti-retroviral treatment (ART)</t>
  </si>
  <si>
    <t>Number of employees tested positive for HIV/AIDS</t>
  </si>
  <si>
    <t>Medical Surveillance</t>
  </si>
  <si>
    <t>Workforce number</t>
  </si>
  <si>
    <t>Safety Performance tables 2023</t>
  </si>
  <si>
    <t>Fatalities</t>
  </si>
  <si>
    <t>Reportable injuries</t>
  </si>
  <si>
    <t>Lost time injuries</t>
  </si>
  <si>
    <t>Total injuries</t>
  </si>
  <si>
    <t>Medical treatment cases (Dressing)</t>
  </si>
  <si>
    <t>Hours worked</t>
  </si>
  <si>
    <t>Fatal injury frequency rate (FIFR)</t>
  </si>
  <si>
    <t>(Pmmhw)</t>
  </si>
  <si>
    <t>Reportable injury frequency rate (RIFR)</t>
  </si>
  <si>
    <t>Lost time injury frequency rate (LTIFR)</t>
  </si>
  <si>
    <t>Total injury frequency rate (TIFR)</t>
  </si>
  <si>
    <t>Women in Mining</t>
  </si>
  <si>
    <t>Women In Management</t>
  </si>
  <si>
    <t>Material consumption</t>
  </si>
  <si>
    <r>
      <t xml:space="preserve">Safety </t>
    </r>
    <r>
      <rPr>
        <sz val="11"/>
        <color theme="1"/>
        <rFont val="Arial"/>
        <family val="2"/>
      </rPr>
      <t>(employees and contractors)</t>
    </r>
  </si>
  <si>
    <r>
      <t xml:space="preserve">Health </t>
    </r>
    <r>
      <rPr>
        <sz val="10"/>
        <color theme="1"/>
        <rFont val="Arial"/>
        <family val="2"/>
      </rPr>
      <t>(employees and contractors)</t>
    </r>
  </si>
  <si>
    <r>
      <t>Tonnes CO</t>
    </r>
    <r>
      <rPr>
        <i/>
        <vertAlign val="subscript"/>
        <sz val="11"/>
        <color theme="1"/>
        <rFont val="Arial"/>
        <family val="2"/>
      </rPr>
      <t>2</t>
    </r>
    <r>
      <rPr>
        <i/>
        <sz val="11"/>
        <color theme="1"/>
        <rFont val="Arial"/>
        <family val="2"/>
      </rPr>
      <t xml:space="preserve"> equivalent</t>
    </r>
  </si>
  <si>
    <r>
      <t>kg CO</t>
    </r>
    <r>
      <rPr>
        <i/>
        <vertAlign val="subscript"/>
        <sz val="11"/>
        <color theme="1"/>
        <rFont val="Arial"/>
        <family val="2"/>
      </rPr>
      <t>2</t>
    </r>
    <r>
      <rPr>
        <i/>
        <sz val="11"/>
        <color theme="1"/>
        <rFont val="Arial"/>
        <family val="2"/>
      </rPr>
      <t>e/ tonne milled</t>
    </r>
  </si>
  <si>
    <r>
      <t>Tonnes SO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emitted</t>
    </r>
  </si>
  <si>
    <r>
      <t>Tonnes SO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emitted/tonne milled</t>
    </r>
  </si>
  <si>
    <r>
      <t>kg SO</t>
    </r>
    <r>
      <rPr>
        <i/>
        <vertAlign val="subscript"/>
        <sz val="11"/>
        <color theme="1"/>
        <rFont val="Arial"/>
        <family val="2"/>
      </rPr>
      <t>2</t>
    </r>
    <r>
      <rPr>
        <i/>
        <sz val="11"/>
        <color theme="1"/>
        <rFont val="Arial"/>
        <family val="2"/>
      </rPr>
      <t>/tonne milled</t>
    </r>
  </si>
  <si>
    <t>Waste information</t>
  </si>
  <si>
    <r>
      <t>Land leased to third parties</t>
    </r>
    <r>
      <rPr>
        <vertAlign val="superscript"/>
        <sz val="11"/>
        <color theme="1"/>
        <rFont val="Arial"/>
        <family val="2"/>
      </rPr>
      <t>1)</t>
    </r>
  </si>
  <si>
    <r>
      <t>Land protected for conservation</t>
    </r>
    <r>
      <rPr>
        <vertAlign val="superscript"/>
        <sz val="11"/>
        <color theme="1"/>
        <rFont val="Arial"/>
        <family val="2"/>
      </rPr>
      <t>2)</t>
    </r>
  </si>
  <si>
    <r>
      <t>Land under unproclaimed conservation</t>
    </r>
    <r>
      <rPr>
        <vertAlign val="superscript"/>
        <sz val="11"/>
        <color theme="1"/>
        <rFont val="Arial"/>
        <family val="2"/>
      </rPr>
      <t>3)</t>
    </r>
  </si>
  <si>
    <r>
      <t xml:space="preserve">Other land </t>
    </r>
    <r>
      <rPr>
        <vertAlign val="superscript"/>
        <sz val="11"/>
        <color theme="1"/>
        <rFont val="Arial"/>
        <family val="2"/>
      </rPr>
      <t>4)</t>
    </r>
  </si>
  <si>
    <r>
      <t xml:space="preserve">Total land under management </t>
    </r>
    <r>
      <rPr>
        <vertAlign val="superscript"/>
        <sz val="11"/>
        <color theme="1"/>
        <rFont val="Arial"/>
        <family val="2"/>
      </rPr>
      <t>5)</t>
    </r>
    <r>
      <rPr>
        <sz val="11"/>
        <color theme="1"/>
        <rFont val="Arial"/>
        <family val="2"/>
      </rPr>
      <t xml:space="preserve"> </t>
    </r>
  </si>
  <si>
    <r>
      <t xml:space="preserve">Land leased to third parties </t>
    </r>
    <r>
      <rPr>
        <vertAlign val="superscript"/>
        <sz val="11"/>
        <color theme="1"/>
        <rFont val="Arial"/>
        <family val="2"/>
      </rPr>
      <t>1)</t>
    </r>
  </si>
  <si>
    <r>
      <t>Land protected for conservation</t>
    </r>
    <r>
      <rPr>
        <vertAlign val="superscript"/>
        <sz val="11"/>
        <color theme="1"/>
        <rFont val="Arial"/>
        <family val="2"/>
      </rPr>
      <t xml:space="preserve"> 2)</t>
    </r>
  </si>
  <si>
    <r>
      <t xml:space="preserve">Land under unproclaimed conservation </t>
    </r>
    <r>
      <rPr>
        <vertAlign val="superscript"/>
        <sz val="11"/>
        <color theme="1"/>
        <rFont val="Arial"/>
        <family val="2"/>
      </rPr>
      <t>3)</t>
    </r>
  </si>
  <si>
    <r>
      <t>Other land</t>
    </r>
    <r>
      <rPr>
        <vertAlign val="superscript"/>
        <sz val="11"/>
        <color theme="1"/>
        <rFont val="Arial"/>
        <family val="2"/>
      </rPr>
      <t>4)</t>
    </r>
  </si>
  <si>
    <r>
      <t>Total land under management</t>
    </r>
    <r>
      <rPr>
        <vertAlign val="superscript"/>
        <sz val="11"/>
        <color theme="1"/>
        <rFont val="Arial"/>
        <family val="2"/>
      </rPr>
      <t xml:space="preserve">5) </t>
    </r>
  </si>
  <si>
    <r>
      <rPr>
        <vertAlign val="superscript"/>
        <sz val="11"/>
        <color theme="1"/>
        <rFont val="Arial"/>
        <family val="2"/>
      </rPr>
      <t>1)</t>
    </r>
    <r>
      <rPr>
        <sz val="11"/>
        <color theme="1"/>
        <rFont val="Arial"/>
        <family val="2"/>
      </rPr>
      <t xml:space="preserve"> New definition.  Incorporates all land leased to third parties. Previously only included land leased to third parties for farming purposes</t>
    </r>
  </si>
  <si>
    <r>
      <rPr>
        <vertAlign val="superscript"/>
        <sz val="11"/>
        <color theme="1"/>
        <rFont val="Arial"/>
        <family val="2"/>
      </rPr>
      <t>2)</t>
    </r>
    <r>
      <rPr>
        <sz val="11"/>
        <color theme="1"/>
        <rFont val="Arial"/>
        <family val="2"/>
      </rPr>
      <t xml:space="preserve"> Revised definition. Now includes only land which are or will be legally  protected for conservation purposes.  Previous reporting included game farms and undisturbed land.</t>
    </r>
  </si>
  <si>
    <r>
      <rPr>
        <vertAlign val="superscript"/>
        <sz val="11"/>
        <color theme="1"/>
        <rFont val="Arial"/>
        <family val="2"/>
      </rPr>
      <t>3)</t>
    </r>
    <r>
      <rPr>
        <sz val="11"/>
        <color theme="1"/>
        <rFont val="Arial"/>
        <family val="2"/>
      </rPr>
      <t xml:space="preserve"> New definition. Includes  land which is managed independently from the mining operations with  the specific purpose of conserving biodiversity and maintaining ecosystem health and services</t>
    </r>
  </si>
  <si>
    <r>
      <rPr>
        <vertAlign val="superscript"/>
        <sz val="11"/>
        <color theme="1"/>
        <rFont val="Arial"/>
        <family val="2"/>
      </rPr>
      <t>4)</t>
    </r>
    <r>
      <rPr>
        <sz val="11"/>
        <color theme="1"/>
        <rFont val="Arial"/>
        <family val="2"/>
      </rPr>
      <t xml:space="preserve"> Revised. Previously reconciled other land with  total land owned. From 2022 reconciled against total land owned/leased/occupied</t>
    </r>
  </si>
  <si>
    <r>
      <rPr>
        <vertAlign val="superscript"/>
        <sz val="11"/>
        <color theme="1"/>
        <rFont val="Arial"/>
        <family val="2"/>
      </rPr>
      <t>5)</t>
    </r>
    <r>
      <rPr>
        <sz val="11"/>
        <color theme="1"/>
        <rFont val="Arial"/>
        <family val="2"/>
      </rPr>
      <t xml:space="preserve"> Revised definition: Land under management previously only included land owned. Definition now incorporates land owned, leased from third parties and occupied land.</t>
    </r>
  </si>
  <si>
    <r>
      <t>General waste to disposal</t>
    </r>
    <r>
      <rPr>
        <sz val="8"/>
        <color theme="1"/>
        <rFont val="Arial"/>
        <family val="2"/>
      </rPr>
      <t>  </t>
    </r>
    <r>
      <rPr>
        <sz val="10"/>
        <color theme="1"/>
        <rFont val="Arial"/>
        <family val="2"/>
      </rPr>
      <t xml:space="preserve"> </t>
    </r>
  </si>
  <si>
    <r>
      <t>Hazardous waste to disposal</t>
    </r>
    <r>
      <rPr>
        <sz val="8"/>
        <color theme="1"/>
        <rFont val="Arial"/>
        <family val="2"/>
      </rPr>
      <t> </t>
    </r>
  </si>
  <si>
    <r>
      <t>Medical</t>
    </r>
    <r>
      <rPr>
        <sz val="8"/>
        <color theme="1"/>
        <rFont val="Arial"/>
        <family val="2"/>
      </rPr>
      <t>  </t>
    </r>
    <r>
      <rPr>
        <sz val="10"/>
        <color theme="1"/>
        <rFont val="Arial"/>
        <family val="2"/>
      </rPr>
      <t xml:space="preserve"> waste</t>
    </r>
  </si>
  <si>
    <r>
      <t>TOTAL WASTE GENERATED</t>
    </r>
    <r>
      <rPr>
        <sz val="8"/>
        <color theme="1"/>
        <rFont val="Arial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</si>
</sst>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_-* #,##0.0000_-;\-* #,##0.0000_-;_-* &quot;-&quot;??_-;_-@_-"/>
    <numFmt numFmtId="167" formatCode="_-* #,##0.000_-;\-* #,##0.000_-;_-* &quot;-&quot;??_-;_-@_-"/>
    <numFmt numFmtId="168" formatCode="_-* #,##0.00000_-;\-* #,##0.00000_-;_-* &quot;-&quot;??_-;_-@_-"/>
    <numFmt numFmtId="169" formatCode="0.0%"/>
    <numFmt numFmtId="170" formatCode="#,##0.000"/>
    <numFmt numFmtId="171" formatCode="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4"/>
      <color theme="1"/>
      <name val="Arial"/>
      <family val="2"/>
    </font>
    <font>
      <u/>
      <sz val="14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b/>
      <u/>
      <sz val="10"/>
      <color theme="1"/>
      <name val="Arial"/>
      <family val="2"/>
    </font>
    <font>
      <b/>
      <sz val="10"/>
      <name val="Arial"/>
      <family val="2"/>
    </font>
    <font>
      <i/>
      <sz val="8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9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i/>
      <sz val="10"/>
      <color theme="1"/>
      <name val="Arial"/>
      <family val="2"/>
    </font>
    <font>
      <i/>
      <vertAlign val="subscript"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00B050"/>
      <name val="Arial"/>
      <family val="2"/>
    </font>
    <font>
      <vertAlign val="superscript"/>
      <sz val="11"/>
      <color theme="1"/>
      <name val="Arial"/>
      <family val="2"/>
    </font>
    <font>
      <b/>
      <sz val="16"/>
      <color theme="1"/>
      <name val="Arial"/>
      <family val="2"/>
    </font>
    <font>
      <sz val="8"/>
      <color theme="1"/>
      <name val="Arial"/>
      <family val="2"/>
    </font>
    <font>
      <b/>
      <sz val="10"/>
      <color theme="9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Arial"/>
      <family val="2"/>
    </font>
    <font>
      <b/>
      <sz val="10"/>
      <color rgb="FFD600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5" fillId="6" borderId="0" xfId="0" applyFont="1" applyFill="1"/>
    <xf numFmtId="0" fontId="2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 wrapText="1"/>
    </xf>
    <xf numFmtId="0" fontId="2" fillId="0" borderId="11" xfId="0" applyFont="1" applyBorder="1"/>
    <xf numFmtId="0" fontId="5" fillId="0" borderId="0" xfId="0" applyFont="1"/>
    <xf numFmtId="0" fontId="6" fillId="0" borderId="0" xfId="0" applyFont="1" applyAlignment="1">
      <alignment horizontal="right"/>
    </xf>
    <xf numFmtId="0" fontId="2" fillId="7" borderId="5" xfId="0" applyFont="1" applyFill="1" applyBorder="1"/>
    <xf numFmtId="0" fontId="7" fillId="0" borderId="0" xfId="0" applyFont="1" applyAlignment="1">
      <alignment horizontal="right"/>
    </xf>
    <xf numFmtId="0" fontId="5" fillId="0" borderId="10" xfId="0" applyFont="1" applyBorder="1"/>
    <xf numFmtId="0" fontId="5" fillId="0" borderId="2" xfId="0" applyFont="1" applyBorder="1"/>
    <xf numFmtId="0" fontId="8" fillId="0" borderId="2" xfId="0" applyFont="1" applyBorder="1" applyAlignment="1">
      <alignment horizontal="right"/>
    </xf>
    <xf numFmtId="0" fontId="5" fillId="7" borderId="3" xfId="0" applyFont="1" applyFill="1" applyBorder="1"/>
    <xf numFmtId="0" fontId="5" fillId="0" borderId="12" xfId="0" applyFont="1" applyBorder="1"/>
    <xf numFmtId="0" fontId="5" fillId="0" borderId="11" xfId="0" applyFont="1" applyBorder="1"/>
    <xf numFmtId="164" fontId="2" fillId="7" borderId="5" xfId="1" applyNumberFormat="1" applyFont="1" applyFill="1" applyBorder="1"/>
    <xf numFmtId="164" fontId="2" fillId="0" borderId="0" xfId="1" applyNumberFormat="1" applyFont="1" applyFill="1" applyBorder="1"/>
    <xf numFmtId="0" fontId="7" fillId="0" borderId="2" xfId="0" applyFont="1" applyBorder="1" applyAlignment="1">
      <alignment horizontal="right"/>
    </xf>
    <xf numFmtId="164" fontId="5" fillId="7" borderId="3" xfId="1" applyNumberFormat="1" applyFont="1" applyFill="1" applyBorder="1"/>
    <xf numFmtId="164" fontId="5" fillId="0" borderId="12" xfId="1" applyNumberFormat="1" applyFont="1" applyFill="1" applyBorder="1"/>
    <xf numFmtId="0" fontId="2" fillId="7" borderId="4" xfId="0" applyFont="1" applyFill="1" applyBorder="1"/>
    <xf numFmtId="0" fontId="6" fillId="0" borderId="0" xfId="0" applyFont="1"/>
    <xf numFmtId="43" fontId="2" fillId="7" borderId="5" xfId="1" applyFont="1" applyFill="1" applyBorder="1"/>
    <xf numFmtId="43" fontId="2" fillId="0" borderId="0" xfId="1" applyFont="1" applyBorder="1"/>
    <xf numFmtId="43" fontId="5" fillId="7" borderId="3" xfId="1" applyFont="1" applyFill="1" applyBorder="1"/>
    <xf numFmtId="43" fontId="5" fillId="0" borderId="12" xfId="1" applyFont="1" applyBorder="1"/>
    <xf numFmtId="2" fontId="2" fillId="0" borderId="0" xfId="0" applyNumberFormat="1" applyFont="1"/>
    <xf numFmtId="43" fontId="2" fillId="0" borderId="0" xfId="1" applyFont="1" applyFill="1" applyBorder="1"/>
    <xf numFmtId="43" fontId="2" fillId="0" borderId="0" xfId="1" applyFont="1"/>
    <xf numFmtId="43" fontId="5" fillId="0" borderId="12" xfId="1" applyFont="1" applyFill="1" applyBorder="1"/>
    <xf numFmtId="43" fontId="9" fillId="7" borderId="5" xfId="1" applyFont="1" applyFill="1" applyBorder="1"/>
    <xf numFmtId="43" fontId="9" fillId="0" borderId="0" xfId="1" applyFont="1" applyFill="1" applyBorder="1"/>
    <xf numFmtId="2" fontId="2" fillId="7" borderId="5" xfId="0" applyNumberFormat="1" applyFont="1" applyFill="1" applyBorder="1"/>
    <xf numFmtId="0" fontId="2" fillId="0" borderId="13" xfId="0" applyFont="1" applyBorder="1"/>
    <xf numFmtId="0" fontId="2" fillId="0" borderId="14" xfId="0" applyFont="1" applyBorder="1"/>
    <xf numFmtId="0" fontId="7" fillId="0" borderId="14" xfId="0" applyFont="1" applyBorder="1" applyAlignment="1">
      <alignment horizontal="right"/>
    </xf>
    <xf numFmtId="0" fontId="2" fillId="0" borderId="15" xfId="0" applyFont="1" applyBorder="1"/>
    <xf numFmtId="0" fontId="7" fillId="0" borderId="0" xfId="0" applyFont="1"/>
    <xf numFmtId="0" fontId="10" fillId="0" borderId="0" xfId="0" applyFont="1"/>
    <xf numFmtId="0" fontId="8" fillId="7" borderId="0" xfId="0" applyFont="1" applyFill="1"/>
    <xf numFmtId="0" fontId="7" fillId="7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8" fillId="0" borderId="16" xfId="0" applyFont="1" applyBorder="1"/>
    <xf numFmtId="0" fontId="6" fillId="0" borderId="16" xfId="0" applyFont="1" applyBorder="1" applyAlignment="1">
      <alignment horizontal="right"/>
    </xf>
    <xf numFmtId="0" fontId="7" fillId="7" borderId="4" xfId="0" applyFont="1" applyFill="1" applyBorder="1"/>
    <xf numFmtId="0" fontId="7" fillId="0" borderId="16" xfId="0" applyFont="1" applyBorder="1"/>
    <xf numFmtId="164" fontId="7" fillId="7" borderId="5" xfId="1" applyNumberFormat="1" applyFont="1" applyFill="1" applyBorder="1"/>
    <xf numFmtId="164" fontId="7" fillId="0" borderId="0" xfId="1" applyNumberFormat="1" applyFont="1"/>
    <xf numFmtId="164" fontId="7" fillId="0" borderId="0" xfId="1" applyNumberFormat="1" applyFont="1" applyAlignment="1"/>
    <xf numFmtId="164" fontId="7" fillId="0" borderId="0" xfId="1" applyNumberFormat="1" applyFont="1" applyAlignment="1">
      <alignment horizontal="right"/>
    </xf>
    <xf numFmtId="0" fontId="8" fillId="0" borderId="2" xfId="0" applyFont="1" applyBorder="1"/>
    <xf numFmtId="164" fontId="8" fillId="7" borderId="3" xfId="1" applyNumberFormat="1" applyFont="1" applyFill="1" applyBorder="1"/>
    <xf numFmtId="164" fontId="11" fillId="0" borderId="17" xfId="1" applyNumberFormat="1" applyFont="1" applyBorder="1"/>
    <xf numFmtId="164" fontId="8" fillId="0" borderId="17" xfId="1" applyNumberFormat="1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1" applyNumberFormat="1" applyFont="1" applyBorder="1"/>
    <xf numFmtId="164" fontId="8" fillId="0" borderId="18" xfId="1" applyNumberFormat="1" applyFont="1" applyBorder="1"/>
    <xf numFmtId="164" fontId="8" fillId="0" borderId="17" xfId="1" applyNumberFormat="1" applyFont="1" applyFill="1" applyBorder="1"/>
    <xf numFmtId="9" fontId="7" fillId="0" borderId="0" xfId="2" applyFont="1"/>
    <xf numFmtId="164" fontId="7" fillId="7" borderId="5" xfId="1" applyNumberFormat="1" applyFont="1" applyFill="1" applyBorder="1" applyAlignment="1"/>
    <xf numFmtId="164" fontId="7" fillId="0" borderId="0" xfId="1" applyNumberFormat="1" applyFont="1" applyFill="1"/>
    <xf numFmtId="164" fontId="7" fillId="0" borderId="12" xfId="1" applyNumberFormat="1" applyFont="1" applyBorder="1"/>
    <xf numFmtId="164" fontId="7" fillId="0" borderId="0" xfId="1" applyNumberFormat="1" applyFont="1" applyBorder="1"/>
    <xf numFmtId="164" fontId="8" fillId="7" borderId="19" xfId="1" applyNumberFormat="1" applyFont="1" applyFill="1" applyBorder="1"/>
    <xf numFmtId="0" fontId="7" fillId="8" borderId="0" xfId="0" applyFont="1" applyFill="1"/>
    <xf numFmtId="0" fontId="7" fillId="8" borderId="0" xfId="0" applyFont="1" applyFill="1" applyAlignment="1">
      <alignment horizontal="right"/>
    </xf>
    <xf numFmtId="164" fontId="7" fillId="8" borderId="0" xfId="1" applyNumberFormat="1" applyFont="1" applyFill="1" applyAlignment="1"/>
    <xf numFmtId="0" fontId="8" fillId="7" borderId="0" xfId="0" applyFont="1" applyFill="1" applyAlignment="1">
      <alignment horizontal="left"/>
    </xf>
    <xf numFmtId="0" fontId="6" fillId="7" borderId="0" xfId="0" applyFont="1" applyFill="1" applyAlignment="1">
      <alignment horizontal="right"/>
    </xf>
    <xf numFmtId="0" fontId="8" fillId="7" borderId="0" xfId="0" applyFont="1" applyFill="1" applyAlignment="1">
      <alignment horizontal="right"/>
    </xf>
    <xf numFmtId="0" fontId="7" fillId="7" borderId="0" xfId="0" applyFont="1" applyFill="1" applyAlignment="1">
      <alignment horizontal="right"/>
    </xf>
    <xf numFmtId="0" fontId="12" fillId="8" borderId="0" xfId="0" applyFont="1" applyFill="1" applyAlignment="1">
      <alignment horizontal="right"/>
    </xf>
    <xf numFmtId="164" fontId="13" fillId="8" borderId="4" xfId="0" applyNumberFormat="1" applyFont="1" applyFill="1" applyBorder="1" applyAlignment="1">
      <alignment horizontal="right"/>
    </xf>
    <xf numFmtId="164" fontId="7" fillId="0" borderId="20" xfId="1" applyNumberFormat="1" applyFont="1" applyFill="1" applyBorder="1" applyAlignment="1"/>
    <xf numFmtId="164" fontId="7" fillId="8" borderId="21" xfId="1" applyNumberFormat="1" applyFont="1" applyFill="1" applyBorder="1" applyAlignment="1"/>
    <xf numFmtId="164" fontId="13" fillId="8" borderId="5" xfId="0" applyNumberFormat="1" applyFont="1" applyFill="1" applyBorder="1" applyAlignment="1">
      <alignment horizontal="right"/>
    </xf>
    <xf numFmtId="164" fontId="7" fillId="0" borderId="22" xfId="1" applyNumberFormat="1" applyFont="1" applyFill="1" applyBorder="1" applyAlignment="1"/>
    <xf numFmtId="164" fontId="7" fillId="8" borderId="23" xfId="1" applyNumberFormat="1" applyFont="1" applyFill="1" applyBorder="1"/>
    <xf numFmtId="164" fontId="7" fillId="8" borderId="0" xfId="1" applyNumberFormat="1" applyFont="1" applyFill="1"/>
    <xf numFmtId="164" fontId="13" fillId="0" borderId="5" xfId="0" applyNumberFormat="1" applyFont="1" applyBorder="1" applyAlignment="1">
      <alignment horizontal="right"/>
    </xf>
    <xf numFmtId="164" fontId="7" fillId="0" borderId="1" xfId="1" applyNumberFormat="1" applyFont="1" applyFill="1" applyBorder="1" applyAlignment="1"/>
    <xf numFmtId="0" fontId="7" fillId="0" borderId="24" xfId="0" applyFont="1" applyBorder="1"/>
    <xf numFmtId="0" fontId="8" fillId="8" borderId="0" xfId="0" applyFont="1" applyFill="1"/>
    <xf numFmtId="164" fontId="8" fillId="8" borderId="17" xfId="1" applyNumberFormat="1" applyFont="1" applyFill="1" applyBorder="1" applyAlignment="1"/>
    <xf numFmtId="164" fontId="8" fillId="8" borderId="0" xfId="1" applyNumberFormat="1" applyFont="1" applyFill="1" applyBorder="1" applyAlignment="1"/>
    <xf numFmtId="164" fontId="7" fillId="5" borderId="0" xfId="1" applyNumberFormat="1" applyFont="1" applyFill="1"/>
    <xf numFmtId="164" fontId="8" fillId="0" borderId="0" xfId="1" applyNumberFormat="1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2" fillId="0" borderId="0" xfId="1" applyNumberFormat="1" applyFont="1"/>
    <xf numFmtId="0" fontId="8" fillId="0" borderId="2" xfId="0" applyFont="1" applyBorder="1" applyAlignment="1">
      <alignment horizontal="center"/>
    </xf>
    <xf numFmtId="164" fontId="5" fillId="0" borderId="12" xfId="1" applyNumberFormat="1" applyFont="1" applyBorder="1"/>
    <xf numFmtId="171" fontId="2" fillId="7" borderId="5" xfId="0" applyNumberFormat="1" applyFont="1" applyFill="1" applyBorder="1"/>
    <xf numFmtId="171" fontId="2" fillId="0" borderId="0" xfId="0" applyNumberFormat="1" applyFont="1"/>
    <xf numFmtId="165" fontId="2" fillId="0" borderId="0" xfId="1" applyNumberFormat="1" applyFont="1"/>
    <xf numFmtId="171" fontId="5" fillId="7" borderId="3" xfId="0" applyNumberFormat="1" applyFont="1" applyFill="1" applyBorder="1"/>
    <xf numFmtId="171" fontId="5" fillId="0" borderId="12" xfId="0" applyNumberFormat="1" applyFont="1" applyBorder="1"/>
    <xf numFmtId="165" fontId="5" fillId="0" borderId="12" xfId="1" applyNumberFormat="1" applyFont="1" applyBorder="1"/>
    <xf numFmtId="165" fontId="2" fillId="7" borderId="5" xfId="1" applyNumberFormat="1" applyFont="1" applyFill="1" applyBorder="1"/>
    <xf numFmtId="165" fontId="2" fillId="0" borderId="0" xfId="1" applyNumberFormat="1" applyFont="1" applyBorder="1"/>
    <xf numFmtId="165" fontId="2" fillId="7" borderId="6" xfId="1" applyNumberFormat="1" applyFont="1" applyFill="1" applyBorder="1"/>
    <xf numFmtId="0" fontId="2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9" fillId="0" borderId="0" xfId="1" applyNumberFormat="1" applyFont="1" applyFill="1" applyBorder="1"/>
    <xf numFmtId="164" fontId="5" fillId="0" borderId="0" xfId="1" applyNumberFormat="1" applyFont="1" applyFill="1" applyBorder="1"/>
    <xf numFmtId="0" fontId="16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164" fontId="2" fillId="0" borderId="0" xfId="1" applyNumberFormat="1" applyFont="1" applyFill="1"/>
    <xf numFmtId="164" fontId="17" fillId="0" borderId="0" xfId="1" applyNumberFormat="1" applyFont="1" applyFill="1"/>
    <xf numFmtId="1" fontId="2" fillId="0" borderId="0" xfId="0" applyNumberFormat="1" applyFont="1"/>
    <xf numFmtId="164" fontId="2" fillId="0" borderId="0" xfId="0" applyNumberFormat="1" applyFont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center" wrapText="1"/>
    </xf>
    <xf numFmtId="1" fontId="5" fillId="0" borderId="0" xfId="0" applyNumberFormat="1" applyFont="1"/>
    <xf numFmtId="164" fontId="5" fillId="0" borderId="0" xfId="1" applyNumberFormat="1" applyFont="1" applyFill="1"/>
    <xf numFmtId="164" fontId="5" fillId="0" borderId="0" xfId="0" applyNumberFormat="1" applyFont="1"/>
    <xf numFmtId="0" fontId="2" fillId="0" borderId="0" xfId="0" applyFont="1" applyAlignment="1">
      <alignment horizontal="left"/>
    </xf>
    <xf numFmtId="1" fontId="2" fillId="0" borderId="0" xfId="1" applyNumberFormat="1" applyFont="1" applyFill="1" applyBorder="1"/>
    <xf numFmtId="164" fontId="17" fillId="0" borderId="0" xfId="1" applyNumberFormat="1" applyFont="1" applyFill="1" applyBorder="1"/>
    <xf numFmtId="165" fontId="2" fillId="0" borderId="0" xfId="1" applyNumberFormat="1" applyFont="1" applyFill="1" applyBorder="1"/>
    <xf numFmtId="0" fontId="9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9" fillId="0" borderId="0" xfId="0" applyFont="1"/>
    <xf numFmtId="43" fontId="9" fillId="0" borderId="0" xfId="1" applyFont="1" applyFill="1"/>
    <xf numFmtId="43" fontId="18" fillId="0" borderId="0" xfId="1" applyFont="1" applyFill="1" applyBorder="1"/>
    <xf numFmtId="166" fontId="9" fillId="0" borderId="0" xfId="1" applyNumberFormat="1" applyFont="1" applyFill="1"/>
    <xf numFmtId="166" fontId="18" fillId="0" borderId="0" xfId="1" applyNumberFormat="1" applyFont="1" applyFill="1" applyBorder="1"/>
    <xf numFmtId="167" fontId="9" fillId="0" borderId="0" xfId="1" applyNumberFormat="1" applyFont="1" applyFill="1"/>
    <xf numFmtId="0" fontId="6" fillId="0" borderId="0" xfId="0" applyFont="1" applyAlignment="1">
      <alignment horizontal="right" wrapText="1"/>
    </xf>
    <xf numFmtId="0" fontId="15" fillId="0" borderId="0" xfId="0" applyFont="1" applyAlignment="1">
      <alignment horizontal="left" indent="1"/>
    </xf>
    <xf numFmtId="164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/>
    <xf numFmtId="164" fontId="9" fillId="0" borderId="0" xfId="1" applyNumberFormat="1" applyFont="1" applyBorder="1"/>
    <xf numFmtId="0" fontId="20" fillId="0" borderId="0" xfId="0" applyFont="1" applyAlignment="1">
      <alignment horizontal="right" wrapText="1"/>
    </xf>
    <xf numFmtId="164" fontId="5" fillId="0" borderId="0" xfId="1" applyNumberFormat="1" applyFont="1" applyBorder="1"/>
    <xf numFmtId="0" fontId="2" fillId="0" borderId="0" xfId="0" applyFont="1" applyAlignment="1">
      <alignment wrapText="1"/>
    </xf>
    <xf numFmtId="0" fontId="15" fillId="0" borderId="0" xfId="0" applyFont="1" applyAlignment="1">
      <alignment wrapText="1"/>
    </xf>
    <xf numFmtId="43" fontId="5" fillId="0" borderId="0" xfId="1" applyFont="1" applyBorder="1"/>
    <xf numFmtId="167" fontId="2" fillId="0" borderId="0" xfId="1" applyNumberFormat="1" applyFont="1" applyBorder="1"/>
    <xf numFmtId="167" fontId="5" fillId="0" borderId="0" xfId="1" applyNumberFormat="1" applyFont="1" applyBorder="1"/>
    <xf numFmtId="168" fontId="2" fillId="0" borderId="0" xfId="1" applyNumberFormat="1" applyFont="1" applyBorder="1"/>
    <xf numFmtId="165" fontId="2" fillId="0" borderId="0" xfId="1" applyNumberFormat="1" applyFont="1" applyBorder="1" applyAlignment="1">
      <alignment horizontal="left" indent="2"/>
    </xf>
    <xf numFmtId="167" fontId="2" fillId="0" borderId="0" xfId="1" applyNumberFormat="1" applyFont="1" applyFill="1" applyBorder="1"/>
    <xf numFmtId="2" fontId="2" fillId="0" borderId="0" xfId="1" applyNumberFormat="1" applyFont="1"/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164" fontId="2" fillId="0" borderId="0" xfId="1" applyNumberFormat="1" applyFont="1" applyAlignment="1">
      <alignment horizontal="center"/>
    </xf>
    <xf numFmtId="0" fontId="2" fillId="0" borderId="0" xfId="0" applyFont="1" applyAlignment="1">
      <alignment horizontal="left" indent="2"/>
    </xf>
    <xf numFmtId="164" fontId="2" fillId="3" borderId="0" xfId="1" applyNumberFormat="1" applyFont="1" applyFill="1"/>
    <xf numFmtId="0" fontId="5" fillId="0" borderId="0" xfId="0" applyFont="1" applyAlignment="1">
      <alignment horizontal="left"/>
    </xf>
    <xf numFmtId="3" fontId="2" fillId="0" borderId="0" xfId="0" applyNumberFormat="1" applyFont="1"/>
    <xf numFmtId="164" fontId="24" fillId="0" borderId="0" xfId="1" applyNumberFormat="1" applyFont="1" applyBorder="1"/>
    <xf numFmtId="164" fontId="17" fillId="0" borderId="0" xfId="1" applyNumberFormat="1" applyFont="1" applyBorder="1"/>
    <xf numFmtId="0" fontId="17" fillId="0" borderId="0" xfId="0" applyFont="1"/>
    <xf numFmtId="0" fontId="14" fillId="0" borderId="0" xfId="0" applyFont="1"/>
    <xf numFmtId="15" fontId="5" fillId="0" borderId="0" xfId="0" applyNumberFormat="1" applyFont="1"/>
    <xf numFmtId="43" fontId="2" fillId="0" borderId="0" xfId="0" applyNumberFormat="1" applyFont="1"/>
    <xf numFmtId="0" fontId="26" fillId="0" borderId="0" xfId="0" applyFont="1"/>
    <xf numFmtId="0" fontId="7" fillId="0" borderId="3" xfId="0" applyFont="1" applyBorder="1" applyAlignment="1">
      <alignment vertical="center" wrapText="1"/>
    </xf>
    <xf numFmtId="0" fontId="2" fillId="0" borderId="3" xfId="0" applyFont="1" applyBorder="1"/>
    <xf numFmtId="0" fontId="29" fillId="5" borderId="3" xfId="0" applyFont="1" applyFill="1" applyBorder="1" applyAlignment="1">
      <alignment horizontal="center" vertical="center" wrapText="1"/>
    </xf>
    <xf numFmtId="3" fontId="29" fillId="5" borderId="3" xfId="0" applyNumberFormat="1" applyFont="1" applyFill="1" applyBorder="1" applyAlignment="1">
      <alignment horizontal="center" vertical="center" wrapText="1"/>
    </xf>
    <xf numFmtId="164" fontId="29" fillId="0" borderId="3" xfId="1" applyNumberFormat="1" applyFont="1" applyBorder="1" applyAlignment="1">
      <alignment horizontal="center" vertical="center" wrapText="1"/>
    </xf>
    <xf numFmtId="0" fontId="29" fillId="0" borderId="3" xfId="1" applyNumberFormat="1" applyFont="1" applyBorder="1" applyAlignment="1">
      <alignment horizontal="center" vertical="center" wrapText="1"/>
    </xf>
    <xf numFmtId="3" fontId="29" fillId="0" borderId="3" xfId="0" applyNumberFormat="1" applyFont="1" applyBorder="1" applyAlignment="1">
      <alignment horizontal="center" vertical="center" wrapText="1"/>
    </xf>
    <xf numFmtId="0" fontId="30" fillId="0" borderId="3" xfId="0" applyFont="1" applyBorder="1"/>
    <xf numFmtId="0" fontId="30" fillId="5" borderId="3" xfId="0" applyFont="1" applyFill="1" applyBorder="1"/>
    <xf numFmtId="43" fontId="30" fillId="0" borderId="3" xfId="0" applyNumberFormat="1" applyFont="1" applyBorder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30" fillId="0" borderId="0" xfId="0" applyFont="1"/>
    <xf numFmtId="0" fontId="28" fillId="5" borderId="3" xfId="0" applyFont="1" applyFill="1" applyBorder="1" applyAlignment="1">
      <alignment horizontal="center" vertical="center" wrapText="1"/>
    </xf>
    <xf numFmtId="0" fontId="28" fillId="0" borderId="3" xfId="1" applyNumberFormat="1" applyFont="1" applyBorder="1" applyAlignment="1">
      <alignment horizontal="center" vertical="center" wrapText="1"/>
    </xf>
    <xf numFmtId="164" fontId="28" fillId="0" borderId="3" xfId="1" applyNumberFormat="1" applyFont="1" applyBorder="1" applyAlignment="1">
      <alignment horizontal="center" vertical="center" wrapText="1"/>
    </xf>
    <xf numFmtId="0" fontId="17" fillId="0" borderId="3" xfId="0" applyFont="1" applyBorder="1"/>
    <xf numFmtId="9" fontId="17" fillId="0" borderId="3" xfId="2" applyFont="1" applyFill="1" applyBorder="1"/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43" fontId="17" fillId="0" borderId="2" xfId="0" applyNumberFormat="1" applyFont="1" applyBorder="1"/>
    <xf numFmtId="0" fontId="17" fillId="0" borderId="2" xfId="0" applyFont="1" applyBorder="1"/>
    <xf numFmtId="0" fontId="30" fillId="0" borderId="2" xfId="0" applyFont="1" applyBorder="1"/>
    <xf numFmtId="0" fontId="5" fillId="0" borderId="3" xfId="0" applyFont="1" applyBorder="1" applyAlignment="1">
      <alignment horizontal="right" vertical="center" wrapText="1"/>
    </xf>
    <xf numFmtId="3" fontId="28" fillId="0" borderId="3" xfId="0" applyNumberFormat="1" applyFont="1" applyBorder="1" applyAlignment="1">
      <alignment horizontal="right" vertical="center" wrapText="1"/>
    </xf>
    <xf numFmtId="3" fontId="29" fillId="0" borderId="3" xfId="0" applyNumberFormat="1" applyFont="1" applyBorder="1" applyAlignment="1">
      <alignment horizontal="right" vertical="center" wrapText="1"/>
    </xf>
    <xf numFmtId="0" fontId="28" fillId="0" borderId="3" xfId="0" applyFont="1" applyBorder="1" applyAlignment="1">
      <alignment horizontal="right" vertical="center" wrapText="1"/>
    </xf>
    <xf numFmtId="0" fontId="31" fillId="0" borderId="3" xfId="0" applyFont="1" applyBorder="1" applyAlignment="1">
      <alignment horizontal="right" vertical="center" wrapText="1"/>
    </xf>
    <xf numFmtId="169" fontId="28" fillId="0" borderId="3" xfId="2" applyNumberFormat="1" applyFont="1" applyBorder="1" applyAlignment="1">
      <alignment horizontal="right" vertical="center" wrapText="1"/>
    </xf>
    <xf numFmtId="0" fontId="31" fillId="5" borderId="3" xfId="0" applyFont="1" applyFill="1" applyBorder="1" applyAlignment="1">
      <alignment horizontal="right" vertical="center" wrapText="1"/>
    </xf>
    <xf numFmtId="0" fontId="28" fillId="5" borderId="3" xfId="0" applyFont="1" applyFill="1" applyBorder="1" applyAlignment="1">
      <alignment horizontal="right" vertical="center" wrapText="1"/>
    </xf>
    <xf numFmtId="0" fontId="29" fillId="5" borderId="3" xfId="0" applyFont="1" applyFill="1" applyBorder="1" applyAlignment="1">
      <alignment horizontal="right" vertical="center" wrapText="1"/>
    </xf>
    <xf numFmtId="3" fontId="29" fillId="5" borderId="3" xfId="0" applyNumberFormat="1" applyFont="1" applyFill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0" fontId="28" fillId="0" borderId="3" xfId="1" applyNumberFormat="1" applyFont="1" applyBorder="1" applyAlignment="1">
      <alignment horizontal="right" vertical="center" wrapText="1"/>
    </xf>
    <xf numFmtId="164" fontId="29" fillId="0" borderId="3" xfId="1" applyNumberFormat="1" applyFont="1" applyBorder="1" applyAlignment="1">
      <alignment horizontal="right" vertical="center" wrapText="1"/>
    </xf>
    <xf numFmtId="164" fontId="28" fillId="0" borderId="3" xfId="1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/>
    </xf>
    <xf numFmtId="0" fontId="17" fillId="0" borderId="3" xfId="0" applyFont="1" applyBorder="1" applyAlignment="1">
      <alignment horizontal="right"/>
    </xf>
    <xf numFmtId="0" fontId="30" fillId="5" borderId="3" xfId="0" applyFont="1" applyFill="1" applyBorder="1" applyAlignment="1">
      <alignment horizontal="right"/>
    </xf>
    <xf numFmtId="0" fontId="30" fillId="0" borderId="3" xfId="0" applyFont="1" applyBorder="1" applyAlignment="1">
      <alignment horizontal="right"/>
    </xf>
    <xf numFmtId="9" fontId="17" fillId="0" borderId="3" xfId="2" applyFont="1" applyFill="1" applyBorder="1" applyAlignment="1">
      <alignment horizontal="right"/>
    </xf>
    <xf numFmtId="43" fontId="17" fillId="0" borderId="3" xfId="0" applyNumberFormat="1" applyFont="1" applyBorder="1" applyAlignment="1">
      <alignment horizontal="right"/>
    </xf>
    <xf numFmtId="170" fontId="28" fillId="0" borderId="3" xfId="0" applyNumberFormat="1" applyFont="1" applyBorder="1" applyAlignment="1">
      <alignment horizontal="right" vertical="center" wrapText="1"/>
    </xf>
    <xf numFmtId="0" fontId="23" fillId="0" borderId="0" xfId="0" applyFont="1" applyAlignment="1">
      <alignment horizontal="center" vertical="center" textRotation="90"/>
    </xf>
    <xf numFmtId="0" fontId="14" fillId="2" borderId="0" xfId="0" applyFont="1" applyFill="1" applyAlignment="1">
      <alignment horizontal="center"/>
    </xf>
    <xf numFmtId="0" fontId="7" fillId="0" borderId="3" xfId="0" applyFont="1" applyBorder="1" applyAlignment="1">
      <alignment vertical="center" wrapText="1"/>
    </xf>
    <xf numFmtId="0" fontId="5" fillId="4" borderId="1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5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acptdc01\RISK\Documents%20and%20Settings\mgillenwater\Local%20Settings\Temp\JPN%20-%202004%20-%201996%20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hgprotocol.org/TEMP/WRI/WRI%20calculation%20tools%20-%20mob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acptdc01\RISK\Documents%20and%20Settings\Graham.Paul\My%20Documents\GHG%20Protocol%20and%20other%20auditing%20tools\GHG%20Protocol\GHG%20protocol%20tools\Sector%20specific%20tools\hfc-pf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>
        <row r="4">
          <cell r="C4" t="str">
            <v>Japan</v>
          </cell>
        </row>
        <row r="6">
          <cell r="C6">
            <v>1996</v>
          </cell>
        </row>
        <row r="30">
          <cell r="C30">
            <v>2004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Introduction"/>
      <sheetName val="Emissions based on fuel use"/>
      <sheetName val="Emissions based on distance"/>
      <sheetName val="Reference"/>
      <sheetName val="FAQ"/>
      <sheetName val="Macros"/>
    </sheetNames>
    <sheetDataSet>
      <sheetData sheetId="0"/>
      <sheetData sheetId="1"/>
      <sheetData sheetId="2"/>
      <sheetData sheetId="3"/>
      <sheetData sheetId="4">
        <row r="196">
          <cell r="E196">
            <v>4</v>
          </cell>
          <cell r="F196">
            <v>2.2541567500000004</v>
          </cell>
          <cell r="G196">
            <v>2254.1567500000006</v>
          </cell>
          <cell r="H196">
            <v>1.6093</v>
          </cell>
          <cell r="I196">
            <v>1400.7063630149758</v>
          </cell>
          <cell r="J196">
            <v>1614.481954110483</v>
          </cell>
        </row>
        <row r="197">
          <cell r="E197">
            <v>5</v>
          </cell>
          <cell r="F197">
            <v>1.8033254000000003</v>
          </cell>
          <cell r="G197">
            <v>1803.3254000000004</v>
          </cell>
          <cell r="H197">
            <v>1.6093</v>
          </cell>
          <cell r="I197">
            <v>1120.5650904119807</v>
          </cell>
          <cell r="J197">
            <v>1291.5855632883865</v>
          </cell>
        </row>
        <row r="198">
          <cell r="E198">
            <v>6</v>
          </cell>
          <cell r="F198">
            <v>1.502771166666667</v>
          </cell>
          <cell r="G198">
            <v>1502.7711666666669</v>
          </cell>
          <cell r="H198">
            <v>1.6093</v>
          </cell>
          <cell r="I198">
            <v>933.8042420099838</v>
          </cell>
          <cell r="J198">
            <v>1076.3213027403222</v>
          </cell>
        </row>
        <row r="199">
          <cell r="E199">
            <v>7</v>
          </cell>
          <cell r="F199">
            <v>1.2880895714285716</v>
          </cell>
          <cell r="G199">
            <v>1288.0895714285716</v>
          </cell>
          <cell r="H199">
            <v>1.6093</v>
          </cell>
          <cell r="I199">
            <v>800.40363600855756</v>
          </cell>
          <cell r="J199">
            <v>922.5611166345617</v>
          </cell>
        </row>
        <row r="200">
          <cell r="E200">
            <v>8</v>
          </cell>
          <cell r="F200">
            <v>1.1270783750000002</v>
          </cell>
          <cell r="G200">
            <v>1127.0783750000003</v>
          </cell>
          <cell r="H200">
            <v>1.6093</v>
          </cell>
          <cell r="I200">
            <v>700.35318150748788</v>
          </cell>
          <cell r="J200">
            <v>807.2409770552415</v>
          </cell>
        </row>
        <row r="201">
          <cell r="E201">
            <v>9</v>
          </cell>
          <cell r="F201">
            <v>1.0018474444444445</v>
          </cell>
          <cell r="G201">
            <v>1001.8474444444445</v>
          </cell>
          <cell r="H201">
            <v>1.6093</v>
          </cell>
          <cell r="I201">
            <v>622.53616133998912</v>
          </cell>
          <cell r="J201">
            <v>717.54753516021458</v>
          </cell>
        </row>
        <row r="202">
          <cell r="E202">
            <v>10</v>
          </cell>
          <cell r="F202">
            <v>0.90166270000000015</v>
          </cell>
          <cell r="G202">
            <v>901.6627000000002</v>
          </cell>
          <cell r="H202">
            <v>1.6093</v>
          </cell>
          <cell r="I202">
            <v>560.28254520599035</v>
          </cell>
          <cell r="J202">
            <v>645.79278164419327</v>
          </cell>
        </row>
        <row r="203">
          <cell r="E203">
            <v>11</v>
          </cell>
          <cell r="F203">
            <v>0.8196933636363638</v>
          </cell>
          <cell r="G203">
            <v>819.69336363636376</v>
          </cell>
          <cell r="H203">
            <v>1.6093</v>
          </cell>
          <cell r="I203">
            <v>509.34776836908208</v>
          </cell>
          <cell r="J203">
            <v>587.08434694926655</v>
          </cell>
        </row>
        <row r="204">
          <cell r="E204">
            <v>12</v>
          </cell>
          <cell r="F204">
            <v>0.7513855833333335</v>
          </cell>
          <cell r="G204">
            <v>751.38558333333344</v>
          </cell>
          <cell r="H204">
            <v>1.6093</v>
          </cell>
          <cell r="I204">
            <v>466.9021210049919</v>
          </cell>
          <cell r="J204">
            <v>538.16065137016108</v>
          </cell>
        </row>
        <row r="205">
          <cell r="E205">
            <v>13</v>
          </cell>
          <cell r="F205">
            <v>0.69358669230769243</v>
          </cell>
          <cell r="G205">
            <v>693.58669230769249</v>
          </cell>
          <cell r="H205">
            <v>1.6093</v>
          </cell>
          <cell r="I205">
            <v>430.98657323537719</v>
          </cell>
          <cell r="J205">
            <v>496.76367818784092</v>
          </cell>
        </row>
        <row r="206">
          <cell r="E206">
            <v>14</v>
          </cell>
          <cell r="F206">
            <v>0.64404478571428581</v>
          </cell>
          <cell r="G206">
            <v>644.04478571428581</v>
          </cell>
          <cell r="H206">
            <v>1.6093</v>
          </cell>
          <cell r="I206">
            <v>400.20181800427878</v>
          </cell>
          <cell r="J206">
            <v>461.28055831728085</v>
          </cell>
        </row>
        <row r="207">
          <cell r="E207">
            <v>15</v>
          </cell>
          <cell r="F207">
            <v>0.60110846666666673</v>
          </cell>
          <cell r="G207">
            <v>601.10846666666669</v>
          </cell>
          <cell r="H207">
            <v>1.6093</v>
          </cell>
          <cell r="I207">
            <v>373.52169680399345</v>
          </cell>
          <cell r="J207">
            <v>430.52852109612871</v>
          </cell>
        </row>
        <row r="208">
          <cell r="E208">
            <v>16</v>
          </cell>
          <cell r="F208">
            <v>0.56353918750000009</v>
          </cell>
          <cell r="G208">
            <v>563.53918750000014</v>
          </cell>
          <cell r="H208">
            <v>1.6093</v>
          </cell>
          <cell r="I208">
            <v>350.17659075374394</v>
          </cell>
          <cell r="J208">
            <v>403.62048852762075</v>
          </cell>
        </row>
        <row r="209">
          <cell r="E209">
            <v>17</v>
          </cell>
          <cell r="F209">
            <v>0.53038982352941189</v>
          </cell>
          <cell r="G209">
            <v>530.38982352941184</v>
          </cell>
          <cell r="H209">
            <v>1.6093</v>
          </cell>
          <cell r="I209">
            <v>329.5779677682296</v>
          </cell>
          <cell r="J209">
            <v>379.87810684952541</v>
          </cell>
        </row>
        <row r="210">
          <cell r="E210">
            <v>18</v>
          </cell>
          <cell r="F210">
            <v>0.50092372222222226</v>
          </cell>
          <cell r="G210">
            <v>500.92372222222224</v>
          </cell>
          <cell r="H210">
            <v>1.6093</v>
          </cell>
          <cell r="I210">
            <v>311.26808066999456</v>
          </cell>
          <cell r="J210">
            <v>358.77376758010729</v>
          </cell>
        </row>
        <row r="211">
          <cell r="E211">
            <v>19</v>
          </cell>
          <cell r="F211">
            <v>0.47455931578947375</v>
          </cell>
          <cell r="G211">
            <v>474.55931578947377</v>
          </cell>
          <cell r="H211">
            <v>1.6093</v>
          </cell>
          <cell r="I211">
            <v>294.88555010841594</v>
          </cell>
          <cell r="J211">
            <v>339.89093770747007</v>
          </cell>
        </row>
        <row r="212">
          <cell r="E212">
            <v>20</v>
          </cell>
          <cell r="F212">
            <v>0.45083135000000008</v>
          </cell>
          <cell r="G212">
            <v>450.8313500000001</v>
          </cell>
          <cell r="H212">
            <v>1.6093</v>
          </cell>
          <cell r="I212">
            <v>280.14127260299517</v>
          </cell>
          <cell r="J212">
            <v>322.89639082209663</v>
          </cell>
        </row>
        <row r="213">
          <cell r="E213">
            <v>21</v>
          </cell>
          <cell r="F213">
            <v>0.42936319047619054</v>
          </cell>
          <cell r="G213">
            <v>429.36319047619054</v>
          </cell>
          <cell r="H213">
            <v>1.6093</v>
          </cell>
          <cell r="I213">
            <v>266.80121200285254</v>
          </cell>
          <cell r="J213">
            <v>307.52037221152057</v>
          </cell>
        </row>
        <row r="214">
          <cell r="E214">
            <v>22</v>
          </cell>
          <cell r="F214">
            <v>0.4098466818181819</v>
          </cell>
          <cell r="G214">
            <v>409.84668181818188</v>
          </cell>
          <cell r="H214">
            <v>1.6093</v>
          </cell>
          <cell r="I214">
            <v>254.67388418454104</v>
          </cell>
          <cell r="J214">
            <v>293.54217347463327</v>
          </cell>
        </row>
        <row r="215">
          <cell r="E215">
            <v>23</v>
          </cell>
          <cell r="F215">
            <v>0.3920272608695653</v>
          </cell>
          <cell r="G215">
            <v>392.02726086956528</v>
          </cell>
          <cell r="H215">
            <v>1.6093</v>
          </cell>
          <cell r="I215">
            <v>243.60110661130014</v>
          </cell>
          <cell r="J215">
            <v>280.77947028008401</v>
          </cell>
        </row>
        <row r="216">
          <cell r="E216">
            <v>24</v>
          </cell>
          <cell r="F216">
            <v>0.37569279166666675</v>
          </cell>
          <cell r="G216">
            <v>375.69279166666672</v>
          </cell>
          <cell r="H216">
            <v>1.6093</v>
          </cell>
          <cell r="I216">
            <v>233.45106050249595</v>
          </cell>
          <cell r="J216">
            <v>269.08032568508054</v>
          </cell>
        </row>
        <row r="217">
          <cell r="E217">
            <v>25</v>
          </cell>
          <cell r="F217">
            <v>0.36066508000000008</v>
          </cell>
          <cell r="G217">
            <v>360.6650800000001</v>
          </cell>
          <cell r="H217">
            <v>1.6093</v>
          </cell>
          <cell r="I217">
            <v>224.11301808239614</v>
          </cell>
          <cell r="J217">
            <v>258.31711265767728</v>
          </cell>
        </row>
        <row r="218">
          <cell r="E218">
            <v>26</v>
          </cell>
          <cell r="F218">
            <v>0.34679334615384622</v>
          </cell>
          <cell r="G218">
            <v>346.79334615384624</v>
          </cell>
          <cell r="H218">
            <v>1.6093</v>
          </cell>
          <cell r="I218">
            <v>215.4932866176886</v>
          </cell>
          <cell r="J218">
            <v>248.38183909392046</v>
          </cell>
        </row>
        <row r="219">
          <cell r="E219">
            <v>27</v>
          </cell>
          <cell r="F219">
            <v>0.33394914814814819</v>
          </cell>
          <cell r="G219">
            <v>333.9491481481482</v>
          </cell>
          <cell r="H219">
            <v>1.6093</v>
          </cell>
          <cell r="I219">
            <v>207.51205377999639</v>
          </cell>
          <cell r="J219">
            <v>239.18251172007157</v>
          </cell>
        </row>
        <row r="220">
          <cell r="E220">
            <v>28</v>
          </cell>
          <cell r="F220">
            <v>0.3220223928571429</v>
          </cell>
          <cell r="G220">
            <v>322.0223928571429</v>
          </cell>
          <cell r="H220">
            <v>1.6093</v>
          </cell>
          <cell r="I220">
            <v>200.10090900213939</v>
          </cell>
          <cell r="J220">
            <v>230.64027915864042</v>
          </cell>
        </row>
        <row r="221">
          <cell r="E221">
            <v>29</v>
          </cell>
          <cell r="F221">
            <v>0.31091817241379316</v>
          </cell>
          <cell r="G221">
            <v>310.91817241379317</v>
          </cell>
          <cell r="H221">
            <v>1.6093</v>
          </cell>
          <cell r="I221">
            <v>193.20087765723804</v>
          </cell>
          <cell r="J221">
            <v>222.68716608420456</v>
          </cell>
        </row>
        <row r="222">
          <cell r="E222">
            <v>30</v>
          </cell>
          <cell r="F222">
            <v>0.30055423333333336</v>
          </cell>
          <cell r="G222">
            <v>300.55423333333334</v>
          </cell>
          <cell r="H222">
            <v>1.6093</v>
          </cell>
          <cell r="I222">
            <v>186.76084840199672</v>
          </cell>
          <cell r="J222">
            <v>215.26426054806436</v>
          </cell>
        </row>
        <row r="223">
          <cell r="E223">
            <v>31</v>
          </cell>
          <cell r="F223">
            <v>0.29085893548387104</v>
          </cell>
          <cell r="G223">
            <v>290.85893548387105</v>
          </cell>
          <cell r="H223">
            <v>1.6093</v>
          </cell>
          <cell r="I223">
            <v>180.73630490515819</v>
          </cell>
          <cell r="J223">
            <v>208.32025214328817</v>
          </cell>
        </row>
        <row r="224">
          <cell r="E224">
            <v>32</v>
          </cell>
          <cell r="F224">
            <v>0.28176959375000005</v>
          </cell>
          <cell r="G224">
            <v>281.76959375000007</v>
          </cell>
          <cell r="H224">
            <v>1.6093</v>
          </cell>
          <cell r="I224">
            <v>175.08829537687197</v>
          </cell>
          <cell r="J224">
            <v>201.81024426381038</v>
          </cell>
        </row>
        <row r="225">
          <cell r="E225">
            <v>33</v>
          </cell>
          <cell r="F225">
            <v>0.27323112121212123</v>
          </cell>
          <cell r="G225">
            <v>273.23112121212125</v>
          </cell>
          <cell r="H225">
            <v>1.6093</v>
          </cell>
          <cell r="I225">
            <v>169.78258945636068</v>
          </cell>
          <cell r="J225">
            <v>195.69478231642216</v>
          </cell>
        </row>
        <row r="226">
          <cell r="E226">
            <v>34</v>
          </cell>
          <cell r="F226">
            <v>0.26519491176470594</v>
          </cell>
          <cell r="G226">
            <v>265.19491176470592</v>
          </cell>
          <cell r="H226">
            <v>1.6093</v>
          </cell>
          <cell r="I226">
            <v>164.7889838841148</v>
          </cell>
          <cell r="J226">
            <v>189.9390534247627</v>
          </cell>
        </row>
        <row r="227">
          <cell r="E227">
            <v>35</v>
          </cell>
          <cell r="F227">
            <v>0.25761791428571434</v>
          </cell>
          <cell r="G227">
            <v>257.61791428571433</v>
          </cell>
          <cell r="H227">
            <v>1.6093</v>
          </cell>
          <cell r="I227">
            <v>160.08072720171151</v>
          </cell>
          <cell r="J227">
            <v>184.51222332691233</v>
          </cell>
        </row>
        <row r="228">
          <cell r="E228">
            <v>36</v>
          </cell>
          <cell r="F228">
            <v>0.25046186111111113</v>
          </cell>
          <cell r="G228">
            <v>250.46186111111112</v>
          </cell>
          <cell r="H228">
            <v>1.6093</v>
          </cell>
          <cell r="I228">
            <v>155.63404033499728</v>
          </cell>
          <cell r="J228">
            <v>179.38688379005364</v>
          </cell>
        </row>
        <row r="229">
          <cell r="E229">
            <v>37</v>
          </cell>
          <cell r="F229">
            <v>0.24369262162162167</v>
          </cell>
          <cell r="G229">
            <v>243.69262162162167</v>
          </cell>
          <cell r="H229">
            <v>1.6093</v>
          </cell>
          <cell r="I229">
            <v>151.42771492053791</v>
          </cell>
          <cell r="J229">
            <v>174.53858963356572</v>
          </cell>
        </row>
        <row r="230">
          <cell r="E230">
            <v>38</v>
          </cell>
          <cell r="F230">
            <v>0.23727965789473687</v>
          </cell>
          <cell r="G230">
            <v>237.27965789473689</v>
          </cell>
          <cell r="H230">
            <v>1.6093</v>
          </cell>
          <cell r="I230">
            <v>147.44277505420797</v>
          </cell>
          <cell r="J230">
            <v>169.94546885373504</v>
          </cell>
        </row>
        <row r="231">
          <cell r="E231">
            <v>39</v>
          </cell>
          <cell r="F231">
            <v>0.23119556410256414</v>
          </cell>
          <cell r="G231">
            <v>231.19556410256413</v>
          </cell>
          <cell r="H231">
            <v>1.6093</v>
          </cell>
          <cell r="I231">
            <v>143.66219107845905</v>
          </cell>
          <cell r="J231">
            <v>165.5878927292803</v>
          </cell>
        </row>
        <row r="232">
          <cell r="E232">
            <v>40</v>
          </cell>
          <cell r="F232">
            <v>0.22541567500000004</v>
          </cell>
          <cell r="G232">
            <v>225.41567500000005</v>
          </cell>
          <cell r="H232">
            <v>1.6093</v>
          </cell>
          <cell r="I232">
            <v>140.07063630149759</v>
          </cell>
          <cell r="J232">
            <v>161.44819541104832</v>
          </cell>
        </row>
        <row r="233">
          <cell r="E233">
            <v>41</v>
          </cell>
          <cell r="F233">
            <v>0.2199177317073171</v>
          </cell>
          <cell r="G233">
            <v>219.9177317073171</v>
          </cell>
          <cell r="H233">
            <v>1.6093</v>
          </cell>
          <cell r="I233">
            <v>136.65427931853421</v>
          </cell>
          <cell r="J233">
            <v>157.51043454736418</v>
          </cell>
        </row>
        <row r="234">
          <cell r="E234">
            <v>42</v>
          </cell>
          <cell r="F234">
            <v>0.21468159523809527</v>
          </cell>
          <cell r="G234">
            <v>214.68159523809527</v>
          </cell>
          <cell r="H234">
            <v>1.6093</v>
          </cell>
          <cell r="I234">
            <v>133.40060600142627</v>
          </cell>
          <cell r="J234">
            <v>153.76018610576028</v>
          </cell>
        </row>
        <row r="235">
          <cell r="E235">
            <v>43</v>
          </cell>
          <cell r="F235">
            <v>0.20968900000000004</v>
          </cell>
          <cell r="G235">
            <v>209.68900000000005</v>
          </cell>
          <cell r="H235">
            <v>1.6093</v>
          </cell>
          <cell r="I235">
            <v>130.2982663269745</v>
          </cell>
          <cell r="J235">
            <v>150.18436782423097</v>
          </cell>
        </row>
        <row r="236">
          <cell r="E236">
            <v>44</v>
          </cell>
          <cell r="F236">
            <v>0.20492334090909095</v>
          </cell>
          <cell r="G236">
            <v>204.92334090909094</v>
          </cell>
          <cell r="H236">
            <v>1.6093</v>
          </cell>
          <cell r="I236">
            <v>127.33694209227052</v>
          </cell>
          <cell r="J236">
            <v>146.77108673731664</v>
          </cell>
        </row>
        <row r="237">
          <cell r="E237">
            <v>45</v>
          </cell>
          <cell r="F237">
            <v>0.20036948888888892</v>
          </cell>
          <cell r="G237">
            <v>200.36948888888892</v>
          </cell>
          <cell r="H237">
            <v>1.6093</v>
          </cell>
          <cell r="I237">
            <v>124.50723226799785</v>
          </cell>
          <cell r="J237">
            <v>143.50950703204293</v>
          </cell>
        </row>
        <row r="238">
          <cell r="E238">
            <v>46</v>
          </cell>
          <cell r="F238">
            <v>0.19601363043478265</v>
          </cell>
          <cell r="G238">
            <v>196.01363043478264</v>
          </cell>
          <cell r="H238">
            <v>1.6093</v>
          </cell>
          <cell r="I238">
            <v>121.80055330565007</v>
          </cell>
          <cell r="J238">
            <v>140.38973514004201</v>
          </cell>
        </row>
        <row r="239">
          <cell r="E239">
            <v>47</v>
          </cell>
          <cell r="F239">
            <v>0.19184312765957451</v>
          </cell>
          <cell r="G239">
            <v>191.84312765957452</v>
          </cell>
          <cell r="H239">
            <v>1.6093</v>
          </cell>
          <cell r="I239">
            <v>119.20905217148731</v>
          </cell>
          <cell r="J239">
            <v>137.40271949876455</v>
          </cell>
        </row>
        <row r="240">
          <cell r="E240">
            <v>48</v>
          </cell>
          <cell r="F240">
            <v>0.18784639583333337</v>
          </cell>
          <cell r="G240">
            <v>187.84639583333336</v>
          </cell>
          <cell r="H240">
            <v>1.6093</v>
          </cell>
          <cell r="I240">
            <v>116.72553025124797</v>
          </cell>
          <cell r="J240">
            <v>134.54016284254027</v>
          </cell>
        </row>
        <row r="241">
          <cell r="E241">
            <v>49</v>
          </cell>
          <cell r="F241">
            <v>0.18401279591836739</v>
          </cell>
          <cell r="G241">
            <v>184.0127959183674</v>
          </cell>
          <cell r="H241">
            <v>1.6093</v>
          </cell>
          <cell r="I241">
            <v>114.3433765726511</v>
          </cell>
          <cell r="J241">
            <v>131.79444523350884</v>
          </cell>
        </row>
        <row r="242">
          <cell r="E242">
            <v>50</v>
          </cell>
          <cell r="F242">
            <v>0.18033254000000004</v>
          </cell>
          <cell r="G242">
            <v>180.33254000000005</v>
          </cell>
          <cell r="H242">
            <v>1.6093</v>
          </cell>
          <cell r="I242">
            <v>112.05650904119807</v>
          </cell>
          <cell r="J242">
            <v>129.15855632883864</v>
          </cell>
        </row>
        <row r="243">
          <cell r="E243">
            <v>51</v>
          </cell>
          <cell r="F243">
            <v>0.17679660784313728</v>
          </cell>
          <cell r="G243">
            <v>176.79660784313728</v>
          </cell>
          <cell r="H243">
            <v>1.6093</v>
          </cell>
          <cell r="I243">
            <v>109.85932258940986</v>
          </cell>
          <cell r="J243">
            <v>126.62603561650847</v>
          </cell>
        </row>
        <row r="244">
          <cell r="E244">
            <v>52</v>
          </cell>
          <cell r="F244">
            <v>0.17339667307692311</v>
          </cell>
          <cell r="G244">
            <v>173.39667307692312</v>
          </cell>
          <cell r="H244">
            <v>1.6093</v>
          </cell>
          <cell r="I244">
            <v>107.7466433088443</v>
          </cell>
          <cell r="J244">
            <v>124.19091954696023</v>
          </cell>
        </row>
        <row r="245">
          <cell r="E245">
            <v>53</v>
          </cell>
          <cell r="F245">
            <v>0.17012503773584908</v>
          </cell>
          <cell r="G245">
            <v>170.12503773584908</v>
          </cell>
          <cell r="H245">
            <v>1.6093</v>
          </cell>
          <cell r="I245">
            <v>105.71368777471514</v>
          </cell>
          <cell r="J245">
            <v>121.84769464984777</v>
          </cell>
        </row>
        <row r="246">
          <cell r="E246">
            <v>54</v>
          </cell>
          <cell r="F246">
            <v>0.16697457407407409</v>
          </cell>
          <cell r="G246">
            <v>166.9745740740741</v>
          </cell>
          <cell r="H246">
            <v>1.6093</v>
          </cell>
          <cell r="I246">
            <v>103.7560268899982</v>
          </cell>
          <cell r="J246">
            <v>119.59125586003579</v>
          </cell>
        </row>
        <row r="247">
          <cell r="E247">
            <v>55</v>
          </cell>
          <cell r="F247">
            <v>0.16393867272727275</v>
          </cell>
          <cell r="G247">
            <v>163.93867272727275</v>
          </cell>
          <cell r="H247">
            <v>1.6093</v>
          </cell>
          <cell r="I247">
            <v>101.86955367381641</v>
          </cell>
          <cell r="J247">
            <v>117.41686938985332</v>
          </cell>
        </row>
        <row r="248">
          <cell r="E248">
            <v>56</v>
          </cell>
          <cell r="F248">
            <v>0.16101119642857145</v>
          </cell>
          <cell r="G248">
            <v>161.01119642857145</v>
          </cell>
          <cell r="H248">
            <v>1.6093</v>
          </cell>
          <cell r="I248">
            <v>100.05045450106969</v>
          </cell>
          <cell r="J248">
            <v>115.32013957932021</v>
          </cell>
        </row>
        <row r="249">
          <cell r="E249">
            <v>57</v>
          </cell>
          <cell r="F249">
            <v>0.15818643859649126</v>
          </cell>
          <cell r="G249">
            <v>158.18643859649126</v>
          </cell>
          <cell r="H249">
            <v>1.6093</v>
          </cell>
          <cell r="I249">
            <v>98.295183369471985</v>
          </cell>
          <cell r="J249">
            <v>113.29697923582337</v>
          </cell>
        </row>
        <row r="250">
          <cell r="E250">
            <v>58</v>
          </cell>
          <cell r="F250">
            <v>0.15545908620689658</v>
          </cell>
          <cell r="G250">
            <v>155.45908620689659</v>
          </cell>
          <cell r="H250">
            <v>1.6093</v>
          </cell>
          <cell r="I250">
            <v>96.600438828619019</v>
          </cell>
          <cell r="J250">
            <v>111.34358304210228</v>
          </cell>
        </row>
        <row r="251">
          <cell r="E251">
            <v>59</v>
          </cell>
          <cell r="F251">
            <v>0.15282418644067799</v>
          </cell>
          <cell r="G251">
            <v>152.82418644067801</v>
          </cell>
          <cell r="H251">
            <v>1.6093</v>
          </cell>
          <cell r="I251">
            <v>94.963143255252604</v>
          </cell>
          <cell r="J251">
            <v>109.45640366850733</v>
          </cell>
        </row>
        <row r="252">
          <cell r="E252">
            <v>60</v>
          </cell>
          <cell r="F252">
            <v>0.15027711666666668</v>
          </cell>
          <cell r="G252">
            <v>150.27711666666667</v>
          </cell>
          <cell r="H252">
            <v>1.6093</v>
          </cell>
          <cell r="I252">
            <v>93.380424200998362</v>
          </cell>
          <cell r="J252">
            <v>107.63213027403218</v>
          </cell>
        </row>
        <row r="253">
          <cell r="E253">
            <v>61</v>
          </cell>
          <cell r="F253">
            <v>0.14781355737704921</v>
          </cell>
          <cell r="G253">
            <v>147.81355737704922</v>
          </cell>
          <cell r="H253">
            <v>1.6093</v>
          </cell>
          <cell r="I253">
            <v>91.849597574752522</v>
          </cell>
          <cell r="J253">
            <v>105.8676691219989</v>
          </cell>
        </row>
        <row r="254">
          <cell r="E254">
            <v>62</v>
          </cell>
          <cell r="F254">
            <v>0.14542946774193552</v>
          </cell>
          <cell r="G254">
            <v>145.42946774193553</v>
          </cell>
          <cell r="H254">
            <v>1.6093</v>
          </cell>
          <cell r="I254">
            <v>90.368152452579096</v>
          </cell>
          <cell r="J254">
            <v>104.16012607164409</v>
          </cell>
        </row>
        <row r="255">
          <cell r="E255">
            <v>63</v>
          </cell>
          <cell r="F255">
            <v>0.14312106349206352</v>
          </cell>
          <cell r="G255">
            <v>143.12106349206351</v>
          </cell>
          <cell r="H255">
            <v>1.6093</v>
          </cell>
          <cell r="I255">
            <v>88.933737334284174</v>
          </cell>
          <cell r="J255">
            <v>102.50679073717353</v>
          </cell>
        </row>
        <row r="256">
          <cell r="E256">
            <v>64</v>
          </cell>
          <cell r="F256">
            <v>0.14088479687500002</v>
          </cell>
          <cell r="G256">
            <v>140.88479687500003</v>
          </cell>
          <cell r="H256">
            <v>1.6093</v>
          </cell>
          <cell r="I256">
            <v>87.544147688435984</v>
          </cell>
          <cell r="J256">
            <v>100.90512213190519</v>
          </cell>
        </row>
        <row r="257">
          <cell r="E257">
            <v>65</v>
          </cell>
          <cell r="F257">
            <v>0.1387173384615385</v>
          </cell>
          <cell r="G257">
            <v>138.7173384615385</v>
          </cell>
          <cell r="H257">
            <v>1.6093</v>
          </cell>
          <cell r="I257">
            <v>86.197314647075444</v>
          </cell>
          <cell r="J257">
            <v>99.352735637568202</v>
          </cell>
        </row>
        <row r="258">
          <cell r="E258">
            <v>66</v>
          </cell>
          <cell r="F258">
            <v>0.13661556060606062</v>
          </cell>
          <cell r="G258">
            <v>136.61556060606063</v>
          </cell>
          <cell r="H258">
            <v>1.6093</v>
          </cell>
          <cell r="I258">
            <v>84.891294728180341</v>
          </cell>
          <cell r="J258">
            <v>97.847391158211082</v>
          </cell>
        </row>
        <row r="259">
          <cell r="E259">
            <v>67</v>
          </cell>
          <cell r="F259">
            <v>0.13457652238805973</v>
          </cell>
          <cell r="G259">
            <v>134.57652238805971</v>
          </cell>
          <cell r="H259">
            <v>1.6093</v>
          </cell>
          <cell r="I259">
            <v>83.624260478506002</v>
          </cell>
          <cell r="J259">
            <v>96.386982334954197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WS 1a - Instructions (Producer)"/>
      <sheetName val="WS 1a - Sales Approach (Produc)"/>
      <sheetName val="WS 1b - Instructions (User)"/>
      <sheetName val="WS 1b - Sales Approach (User)"/>
      <sheetName val="WS 2 - Instructions"/>
      <sheetName val="WS 2 - Lifecycle Stage Approach"/>
      <sheetName val="WS 3  - Instructions"/>
      <sheetName val="WS 3 - Screening Method (EF) "/>
      <sheetName val="Table 1. GWPs"/>
      <sheetName val="Table 2. Default IPCC Values"/>
      <sheetName val="Table 1_ GW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C5" t="str">
            <v>CO2*</v>
          </cell>
          <cell r="D5">
            <v>1</v>
          </cell>
        </row>
        <row r="6">
          <cell r="C6" t="str">
            <v>CH4*</v>
          </cell>
          <cell r="D6">
            <v>21</v>
          </cell>
        </row>
        <row r="7">
          <cell r="C7" t="str">
            <v>N2O*</v>
          </cell>
          <cell r="D7">
            <v>310</v>
          </cell>
        </row>
        <row r="8">
          <cell r="C8" t="str">
            <v>HFC-23</v>
          </cell>
          <cell r="D8">
            <v>11700</v>
          </cell>
        </row>
        <row r="9">
          <cell r="C9" t="str">
            <v>HFC-32</v>
          </cell>
          <cell r="D9">
            <v>650</v>
          </cell>
        </row>
        <row r="10">
          <cell r="C10" t="str">
            <v>HFC-125</v>
          </cell>
          <cell r="D10">
            <v>2800</v>
          </cell>
        </row>
        <row r="11">
          <cell r="C11" t="str">
            <v>HFC-134a</v>
          </cell>
          <cell r="D11">
            <v>1300</v>
          </cell>
        </row>
        <row r="12">
          <cell r="C12" t="str">
            <v>HFC-143a</v>
          </cell>
          <cell r="D12">
            <v>3800</v>
          </cell>
        </row>
        <row r="13">
          <cell r="C13" t="str">
            <v>HFC-152a</v>
          </cell>
          <cell r="D13">
            <v>140</v>
          </cell>
        </row>
        <row r="14">
          <cell r="C14" t="str">
            <v>HFC-236fa</v>
          </cell>
          <cell r="D14">
            <v>6300</v>
          </cell>
        </row>
        <row r="15">
          <cell r="C15" t="str">
            <v>R-401A</v>
          </cell>
          <cell r="D15">
            <v>18.2</v>
          </cell>
        </row>
        <row r="16">
          <cell r="C16" t="str">
            <v>R-401B</v>
          </cell>
          <cell r="D16">
            <v>15.4</v>
          </cell>
        </row>
        <row r="17">
          <cell r="C17" t="str">
            <v>R-401C</v>
          </cell>
          <cell r="D17">
            <v>21</v>
          </cell>
        </row>
        <row r="18">
          <cell r="C18" t="str">
            <v>R-402A</v>
          </cell>
          <cell r="D18">
            <v>1680</v>
          </cell>
        </row>
        <row r="19">
          <cell r="C19" t="str">
            <v>R-402B</v>
          </cell>
          <cell r="D19">
            <v>1064</v>
          </cell>
        </row>
        <row r="20">
          <cell r="C20" t="str">
            <v>R-403A</v>
          </cell>
          <cell r="D20">
            <v>1400</v>
          </cell>
        </row>
        <row r="21">
          <cell r="C21" t="str">
            <v>R-403B</v>
          </cell>
          <cell r="D21">
            <v>2730</v>
          </cell>
        </row>
        <row r="22">
          <cell r="C22" t="str">
            <v>R-404A</v>
          </cell>
          <cell r="D22">
            <v>3260</v>
          </cell>
        </row>
        <row r="23">
          <cell r="C23" t="str">
            <v>R-406A</v>
          </cell>
          <cell r="D23">
            <v>0</v>
          </cell>
        </row>
        <row r="24">
          <cell r="C24" t="str">
            <v>R-407A</v>
          </cell>
          <cell r="D24">
            <v>1770</v>
          </cell>
        </row>
        <row r="25">
          <cell r="C25" t="str">
            <v>R-407B</v>
          </cell>
          <cell r="D25">
            <v>2285</v>
          </cell>
        </row>
        <row r="26">
          <cell r="C26" t="str">
            <v>R-407C</v>
          </cell>
          <cell r="D26">
            <v>1525.5</v>
          </cell>
        </row>
        <row r="27">
          <cell r="C27" t="str">
            <v>R-407D</v>
          </cell>
          <cell r="D27">
            <v>1428</v>
          </cell>
        </row>
        <row r="28">
          <cell r="C28" t="str">
            <v>R-407E</v>
          </cell>
          <cell r="D28">
            <v>1363</v>
          </cell>
        </row>
        <row r="29">
          <cell r="C29" t="str">
            <v>R-408A</v>
          </cell>
          <cell r="D29">
            <v>1944</v>
          </cell>
        </row>
        <row r="30">
          <cell r="C30" t="str">
            <v>R-409A</v>
          </cell>
          <cell r="D30">
            <v>0</v>
          </cell>
        </row>
        <row r="31">
          <cell r="C31" t="str">
            <v>R-409B</v>
          </cell>
          <cell r="D31">
            <v>0</v>
          </cell>
        </row>
        <row r="32">
          <cell r="C32" t="str">
            <v>R-410A</v>
          </cell>
          <cell r="D32">
            <v>1725</v>
          </cell>
        </row>
        <row r="33">
          <cell r="C33" t="str">
            <v>R-410B</v>
          </cell>
          <cell r="D33">
            <v>1832.5000000000002</v>
          </cell>
        </row>
        <row r="34">
          <cell r="C34" t="str">
            <v>R-411A</v>
          </cell>
          <cell r="D34">
            <v>15.4</v>
          </cell>
        </row>
        <row r="35">
          <cell r="C35" t="str">
            <v>R-411B</v>
          </cell>
          <cell r="D35">
            <v>4.2</v>
          </cell>
        </row>
        <row r="36">
          <cell r="C36" t="str">
            <v>R-412A</v>
          </cell>
          <cell r="D36">
            <v>350</v>
          </cell>
        </row>
        <row r="37">
          <cell r="C37" t="str">
            <v>R-413A</v>
          </cell>
          <cell r="D37">
            <v>1774</v>
          </cell>
        </row>
        <row r="38">
          <cell r="C38" t="str">
            <v>R-414A</v>
          </cell>
          <cell r="D38">
            <v>0</v>
          </cell>
        </row>
        <row r="39">
          <cell r="C39" t="str">
            <v>R-414B</v>
          </cell>
          <cell r="D39">
            <v>0</v>
          </cell>
        </row>
        <row r="40">
          <cell r="C40" t="str">
            <v>R-415A</v>
          </cell>
          <cell r="D40">
            <v>25</v>
          </cell>
        </row>
        <row r="41">
          <cell r="C41" t="str">
            <v>R-415B</v>
          </cell>
          <cell r="D41">
            <v>105</v>
          </cell>
        </row>
        <row r="42">
          <cell r="C42" t="str">
            <v>R-416A</v>
          </cell>
          <cell r="D42">
            <v>767</v>
          </cell>
        </row>
        <row r="43">
          <cell r="C43" t="str">
            <v>R-417A</v>
          </cell>
          <cell r="D43">
            <v>1954.8</v>
          </cell>
        </row>
        <row r="44">
          <cell r="C44" t="str">
            <v>R-418A</v>
          </cell>
          <cell r="D44">
            <v>3.5</v>
          </cell>
        </row>
        <row r="45">
          <cell r="C45" t="str">
            <v>R-419A</v>
          </cell>
          <cell r="D45">
            <v>2403</v>
          </cell>
        </row>
        <row r="46">
          <cell r="C46" t="str">
            <v>R-420A</v>
          </cell>
          <cell r="D46">
            <v>1144</v>
          </cell>
        </row>
        <row r="47">
          <cell r="C47" t="str">
            <v>R-500</v>
          </cell>
          <cell r="D47">
            <v>36.68</v>
          </cell>
        </row>
        <row r="48">
          <cell r="C48" t="str">
            <v>R-501</v>
          </cell>
          <cell r="D48">
            <v>0</v>
          </cell>
        </row>
        <row r="49">
          <cell r="C49" t="str">
            <v>R-502</v>
          </cell>
          <cell r="D49">
            <v>0</v>
          </cell>
        </row>
        <row r="50">
          <cell r="C50" t="str">
            <v>R-503</v>
          </cell>
          <cell r="D50">
            <v>4691.7</v>
          </cell>
        </row>
        <row r="51">
          <cell r="C51" t="str">
            <v>R-504</v>
          </cell>
          <cell r="D51">
            <v>313.3</v>
          </cell>
        </row>
        <row r="52">
          <cell r="C52" t="str">
            <v>R-505</v>
          </cell>
          <cell r="D52">
            <v>0</v>
          </cell>
        </row>
        <row r="53">
          <cell r="C53" t="str">
            <v>R-506</v>
          </cell>
          <cell r="D53">
            <v>0</v>
          </cell>
        </row>
        <row r="54">
          <cell r="C54" t="str">
            <v>R-507 or R-507A</v>
          </cell>
          <cell r="D54">
            <v>3300</v>
          </cell>
        </row>
        <row r="55">
          <cell r="C55" t="str">
            <v>R-508A</v>
          </cell>
          <cell r="D55">
            <v>10175</v>
          </cell>
        </row>
        <row r="56">
          <cell r="C56" t="str">
            <v>R-508B</v>
          </cell>
          <cell r="D56">
            <v>10350</v>
          </cell>
        </row>
        <row r="57">
          <cell r="C57" t="str">
            <v>R-509 or R-509A</v>
          </cell>
          <cell r="D57">
            <v>3920</v>
          </cell>
        </row>
        <row r="58">
          <cell r="C58" t="str">
            <v>PFC-218 (C3F8)</v>
          </cell>
          <cell r="D58">
            <v>7000</v>
          </cell>
        </row>
        <row r="59">
          <cell r="C59" t="str">
            <v>PFC-116 (C2F6)</v>
          </cell>
          <cell r="D59">
            <v>9200</v>
          </cell>
        </row>
        <row r="60">
          <cell r="C60" t="str">
            <v>PFC-14 (CF4)</v>
          </cell>
          <cell r="D60">
            <v>6500</v>
          </cell>
        </row>
      </sheetData>
      <sheetData sheetId="10" refreshError="1"/>
      <sheetData sheetId="1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rion Brower" id="{18EBFBE5-AE8A-4A6F-9F0F-50FAA4FC1B13}" userId="S::Marion@rasc.co.za::b6aac663-0a2a-4823-869e-f5aef925b170" providerId="AD"/>
  <person displayName="Andile Jantjies" id="{6A00649B-FFA1-4D54-A581-D1324E3716C0}" userId="S::84041704@norplats.co.za::c3a8d98f-ea89-4783-95f9-863ad9d8e73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57" dT="2023-08-17T09:30:18.16" personId="{6A00649B-FFA1-4D54-A581-D1324E3716C0}" id="{DF17992E-6F6A-4364-BD72-4293C2AEA72F}">
    <text>Numbers received from Luniel on 16.08.2023 and discussed with Ncedi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174" dT="2023-10-30T09:59:45.51" personId="{18EBFBE5-AE8A-4A6F-9F0F-50FAA4FC1B13}" id="{84D3AE37-6428-49B3-9627-8840B8A379A7}">
    <text>K can we delete the ops data? The group numbers are right below?</text>
  </threadedComment>
  <threadedComment ref="D177" dT="2023-08-01T10:00:04.44" personId="{6A00649B-FFA1-4D54-A581-D1324E3716C0}" id="{47599A95-2BB5-48DA-BB16-F8D684A0BF9E}">
    <text>From Suan's mail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F1D33-513A-483B-92C9-3A28A584755A}">
  <sheetPr>
    <pageSetUpPr fitToPage="1"/>
  </sheetPr>
  <dimension ref="A1:K65"/>
  <sheetViews>
    <sheetView showGridLines="0" tabSelected="1" zoomScale="80" zoomScaleNormal="80" workbookViewId="0">
      <selection activeCell="B11" sqref="B11"/>
    </sheetView>
  </sheetViews>
  <sheetFormatPr defaultRowHeight="14.25" x14ac:dyDescent="0.2"/>
  <cols>
    <col min="1" max="1" width="4.28515625" style="1" customWidth="1"/>
    <col min="2" max="2" width="36.140625" style="1" customWidth="1"/>
    <col min="3" max="3" width="9.140625" style="1" customWidth="1"/>
    <col min="4" max="8" width="16.42578125" style="1" bestFit="1" customWidth="1"/>
    <col min="9" max="9" width="1.85546875" style="1" customWidth="1"/>
    <col min="10" max="10" width="4.7109375" style="1" customWidth="1"/>
    <col min="11" max="21" width="9.140625" style="1"/>
    <col min="22" max="22" width="8.7109375" style="1" customWidth="1"/>
    <col min="23" max="16384" width="9.140625" style="1"/>
  </cols>
  <sheetData>
    <row r="1" spans="1:9" ht="14.25" customHeight="1" x14ac:dyDescent="0.2"/>
    <row r="2" spans="1:9" ht="18.75" thickBot="1" x14ac:dyDescent="0.3">
      <c r="B2" s="2" t="s">
        <v>117</v>
      </c>
      <c r="C2" s="3"/>
    </row>
    <row r="3" spans="1:9" ht="11.25" customHeight="1" x14ac:dyDescent="0.2">
      <c r="A3" s="4"/>
      <c r="B3" s="5"/>
      <c r="C3" s="5"/>
      <c r="D3" s="5"/>
      <c r="E3" s="5"/>
      <c r="F3" s="5"/>
      <c r="G3" s="5"/>
      <c r="H3" s="5"/>
      <c r="I3" s="6"/>
    </row>
    <row r="4" spans="1:9" ht="21.75" customHeight="1" x14ac:dyDescent="0.25">
      <c r="A4" s="7"/>
      <c r="B4" s="8" t="s">
        <v>132</v>
      </c>
      <c r="C4" s="9" t="s">
        <v>1</v>
      </c>
      <c r="D4" s="10">
        <v>2023</v>
      </c>
      <c r="E4" s="9">
        <v>2022</v>
      </c>
      <c r="F4" s="9">
        <v>2021</v>
      </c>
      <c r="G4" s="9">
        <v>2020</v>
      </c>
      <c r="H4" s="9">
        <v>2019</v>
      </c>
      <c r="I4" s="11"/>
    </row>
    <row r="5" spans="1:9" ht="15.75" customHeight="1" x14ac:dyDescent="0.25">
      <c r="A5" s="7"/>
      <c r="B5" s="12" t="s">
        <v>118</v>
      </c>
      <c r="C5" s="13" t="s">
        <v>99</v>
      </c>
      <c r="D5" s="14"/>
      <c r="I5" s="11"/>
    </row>
    <row r="6" spans="1:9" x14ac:dyDescent="0.2">
      <c r="A6" s="7"/>
      <c r="B6" s="1" t="s">
        <v>4</v>
      </c>
      <c r="C6" s="15"/>
      <c r="D6" s="14">
        <v>3</v>
      </c>
      <c r="E6" s="1">
        <v>2</v>
      </c>
      <c r="F6" s="1">
        <v>2</v>
      </c>
      <c r="G6" s="1">
        <v>1</v>
      </c>
      <c r="H6" s="1">
        <v>1</v>
      </c>
      <c r="I6" s="11"/>
    </row>
    <row r="7" spans="1:9" x14ac:dyDescent="0.2">
      <c r="A7" s="7"/>
      <c r="B7" s="1" t="s">
        <v>5</v>
      </c>
      <c r="C7" s="15"/>
      <c r="D7" s="14">
        <v>0</v>
      </c>
      <c r="E7" s="1">
        <v>0</v>
      </c>
      <c r="F7" s="1">
        <v>0</v>
      </c>
      <c r="G7" s="1">
        <v>0</v>
      </c>
      <c r="H7" s="1">
        <v>0</v>
      </c>
      <c r="I7" s="11"/>
    </row>
    <row r="8" spans="1:9" x14ac:dyDescent="0.2">
      <c r="A8" s="7"/>
      <c r="B8" s="1" t="s">
        <v>6</v>
      </c>
      <c r="C8" s="15"/>
      <c r="D8" s="14">
        <v>0</v>
      </c>
      <c r="E8" s="1">
        <v>0</v>
      </c>
      <c r="F8" s="1">
        <v>0</v>
      </c>
      <c r="G8" s="1">
        <v>0</v>
      </c>
      <c r="H8" s="1">
        <v>0</v>
      </c>
      <c r="I8" s="11"/>
    </row>
    <row r="9" spans="1:9" s="12" customFormat="1" ht="15" x14ac:dyDescent="0.25">
      <c r="A9" s="16"/>
      <c r="B9" s="17" t="s">
        <v>7</v>
      </c>
      <c r="C9" s="18"/>
      <c r="D9" s="19">
        <v>3</v>
      </c>
      <c r="E9" s="20">
        <f>SUM(E6:E8)</f>
        <v>2</v>
      </c>
      <c r="F9" s="20">
        <f>SUM(F6:F8)</f>
        <v>2</v>
      </c>
      <c r="G9" s="20">
        <f>SUM(G6:G8)</f>
        <v>1</v>
      </c>
      <c r="H9" s="20">
        <f>SUM(H6:H8)</f>
        <v>1</v>
      </c>
      <c r="I9" s="21"/>
    </row>
    <row r="10" spans="1:9" x14ac:dyDescent="0.2">
      <c r="A10" s="7"/>
      <c r="C10" s="15"/>
      <c r="D10" s="14"/>
      <c r="I10" s="11"/>
    </row>
    <row r="11" spans="1:9" ht="17.25" customHeight="1" x14ac:dyDescent="0.25">
      <c r="A11" s="7"/>
      <c r="B11" s="12" t="s">
        <v>119</v>
      </c>
      <c r="C11" s="13" t="s">
        <v>99</v>
      </c>
      <c r="D11" s="14"/>
      <c r="I11" s="11"/>
    </row>
    <row r="12" spans="1:9" x14ac:dyDescent="0.2">
      <c r="A12" s="7"/>
      <c r="B12" s="1" t="s">
        <v>4</v>
      </c>
      <c r="C12" s="15"/>
      <c r="D12" s="14">
        <v>90</v>
      </c>
      <c r="E12" s="1">
        <v>75</v>
      </c>
      <c r="F12" s="1">
        <v>51</v>
      </c>
      <c r="G12" s="1">
        <v>51</v>
      </c>
      <c r="H12" s="1">
        <v>51</v>
      </c>
      <c r="I12" s="11"/>
    </row>
    <row r="13" spans="1:9" x14ac:dyDescent="0.2">
      <c r="A13" s="7"/>
      <c r="B13" s="1" t="s">
        <v>5</v>
      </c>
      <c r="C13" s="15"/>
      <c r="D13" s="14">
        <v>24</v>
      </c>
      <c r="E13" s="1">
        <v>19</v>
      </c>
      <c r="F13" s="1">
        <v>11</v>
      </c>
      <c r="G13" s="1">
        <v>10</v>
      </c>
      <c r="H13" s="1">
        <v>7</v>
      </c>
      <c r="I13" s="11"/>
    </row>
    <row r="14" spans="1:9" x14ac:dyDescent="0.2">
      <c r="A14" s="7"/>
      <c r="B14" s="1" t="s">
        <v>6</v>
      </c>
      <c r="C14" s="15"/>
      <c r="D14" s="14">
        <v>15</v>
      </c>
      <c r="E14" s="1">
        <v>10</v>
      </c>
      <c r="F14" s="1">
        <v>2</v>
      </c>
      <c r="G14" s="1">
        <v>3</v>
      </c>
      <c r="H14" s="1">
        <v>1</v>
      </c>
      <c r="I14" s="11"/>
    </row>
    <row r="15" spans="1:9" s="12" customFormat="1" ht="15" x14ac:dyDescent="0.25">
      <c r="A15" s="16"/>
      <c r="B15" s="17" t="s">
        <v>7</v>
      </c>
      <c r="C15" s="18"/>
      <c r="D15" s="19">
        <f>SUM(D12:D14)</f>
        <v>129</v>
      </c>
      <c r="E15" s="20">
        <f>SUM(E12:E14)</f>
        <v>104</v>
      </c>
      <c r="F15" s="20">
        <f>SUM(F12:F14)</f>
        <v>64</v>
      </c>
      <c r="G15" s="20">
        <f>SUM(G12:G14)</f>
        <v>64</v>
      </c>
      <c r="H15" s="20">
        <f>SUM(H12:H14)</f>
        <v>59</v>
      </c>
      <c r="I15" s="21"/>
    </row>
    <row r="16" spans="1:9" x14ac:dyDescent="0.2">
      <c r="A16" s="7"/>
      <c r="C16" s="15"/>
      <c r="D16" s="14"/>
      <c r="I16" s="11"/>
    </row>
    <row r="17" spans="1:9" ht="15" x14ac:dyDescent="0.25">
      <c r="A17" s="7"/>
      <c r="B17" s="12" t="s">
        <v>120</v>
      </c>
      <c r="C17" s="13" t="s">
        <v>99</v>
      </c>
      <c r="D17" s="14"/>
      <c r="I17" s="11"/>
    </row>
    <row r="18" spans="1:9" x14ac:dyDescent="0.2">
      <c r="A18" s="7"/>
      <c r="B18" s="1" t="s">
        <v>4</v>
      </c>
      <c r="C18" s="15"/>
      <c r="D18" s="14">
        <v>128</v>
      </c>
      <c r="E18" s="1">
        <v>94</v>
      </c>
      <c r="F18" s="1">
        <v>74</v>
      </c>
      <c r="G18" s="1">
        <v>83</v>
      </c>
      <c r="H18" s="1">
        <v>118</v>
      </c>
      <c r="I18" s="11"/>
    </row>
    <row r="19" spans="1:9" x14ac:dyDescent="0.2">
      <c r="A19" s="7"/>
      <c r="B19" s="1" t="s">
        <v>5</v>
      </c>
      <c r="C19" s="15"/>
      <c r="D19" s="14">
        <v>25</v>
      </c>
      <c r="E19" s="1">
        <v>23</v>
      </c>
      <c r="F19" s="1">
        <v>14</v>
      </c>
      <c r="G19" s="1">
        <v>12</v>
      </c>
      <c r="H19" s="1">
        <v>7</v>
      </c>
      <c r="I19" s="11"/>
    </row>
    <row r="20" spans="1:9" x14ac:dyDescent="0.2">
      <c r="A20" s="7"/>
      <c r="B20" s="1" t="s">
        <v>6</v>
      </c>
      <c r="C20" s="15"/>
      <c r="D20" s="14">
        <v>26</v>
      </c>
      <c r="E20" s="1">
        <v>17</v>
      </c>
      <c r="F20" s="1">
        <v>5</v>
      </c>
      <c r="G20" s="1">
        <v>9</v>
      </c>
      <c r="H20" s="1">
        <v>3</v>
      </c>
      <c r="I20" s="11"/>
    </row>
    <row r="21" spans="1:9" s="12" customFormat="1" ht="15" x14ac:dyDescent="0.25">
      <c r="A21" s="16"/>
      <c r="B21" s="17" t="s">
        <v>7</v>
      </c>
      <c r="C21" s="18"/>
      <c r="D21" s="19">
        <f>SUM(D18:D20)</f>
        <v>179</v>
      </c>
      <c r="E21" s="20">
        <f>SUM(E18:E20)</f>
        <v>134</v>
      </c>
      <c r="F21" s="20">
        <f>SUM(F18:F20)</f>
        <v>93</v>
      </c>
      <c r="G21" s="20">
        <f>SUM(G18:G20)</f>
        <v>104</v>
      </c>
      <c r="H21" s="20">
        <f>SUM(H18:H20)</f>
        <v>128</v>
      </c>
      <c r="I21" s="21"/>
    </row>
    <row r="22" spans="1:9" x14ac:dyDescent="0.2">
      <c r="A22" s="7"/>
      <c r="C22" s="15"/>
      <c r="D22" s="14"/>
      <c r="I22" s="11"/>
    </row>
    <row r="23" spans="1:9" ht="15" x14ac:dyDescent="0.25">
      <c r="A23" s="7"/>
      <c r="B23" s="12" t="s">
        <v>121</v>
      </c>
      <c r="C23" s="13" t="s">
        <v>99</v>
      </c>
      <c r="D23" s="14"/>
      <c r="I23" s="11"/>
    </row>
    <row r="24" spans="1:9" x14ac:dyDescent="0.2">
      <c r="A24" s="7"/>
      <c r="B24" s="1" t="s">
        <v>4</v>
      </c>
      <c r="C24" s="15"/>
      <c r="D24" s="14">
        <v>137</v>
      </c>
      <c r="E24" s="1">
        <v>98</v>
      </c>
      <c r="F24" s="1">
        <v>77</v>
      </c>
      <c r="G24" s="1">
        <v>85</v>
      </c>
      <c r="H24" s="1">
        <v>130</v>
      </c>
      <c r="I24" s="11"/>
    </row>
    <row r="25" spans="1:9" x14ac:dyDescent="0.2">
      <c r="A25" s="7"/>
      <c r="B25" s="1" t="s">
        <v>5</v>
      </c>
      <c r="C25" s="15"/>
      <c r="D25" s="14">
        <v>85</v>
      </c>
      <c r="E25" s="1">
        <v>98</v>
      </c>
      <c r="F25" s="1">
        <v>85</v>
      </c>
      <c r="G25" s="1">
        <v>64</v>
      </c>
      <c r="H25" s="1">
        <v>78</v>
      </c>
      <c r="I25" s="11"/>
    </row>
    <row r="26" spans="1:9" x14ac:dyDescent="0.2">
      <c r="A26" s="7"/>
      <c r="B26" s="1" t="s">
        <v>6</v>
      </c>
      <c r="C26" s="15"/>
      <c r="D26" s="14">
        <v>52</v>
      </c>
      <c r="E26" s="1">
        <v>35</v>
      </c>
      <c r="F26" s="1">
        <v>17</v>
      </c>
      <c r="G26" s="1">
        <v>25</v>
      </c>
      <c r="H26" s="1">
        <v>15</v>
      </c>
      <c r="I26" s="11"/>
    </row>
    <row r="27" spans="1:9" s="12" customFormat="1" ht="15" x14ac:dyDescent="0.25">
      <c r="A27" s="16"/>
      <c r="B27" s="17" t="s">
        <v>7</v>
      </c>
      <c r="C27" s="18"/>
      <c r="D27" s="19">
        <f>SUM(D24:D26)</f>
        <v>274</v>
      </c>
      <c r="E27" s="20">
        <f>SUM(E24:E26)</f>
        <v>231</v>
      </c>
      <c r="F27" s="20">
        <f>SUM(F24:F26)</f>
        <v>179</v>
      </c>
      <c r="G27" s="20">
        <f>SUM(G24:G26)</f>
        <v>174</v>
      </c>
      <c r="H27" s="20">
        <f>SUM(H24:H26)</f>
        <v>223</v>
      </c>
      <c r="I27" s="21"/>
    </row>
    <row r="28" spans="1:9" ht="15" x14ac:dyDescent="0.25">
      <c r="A28" s="7"/>
      <c r="B28" s="12"/>
      <c r="C28" s="15"/>
      <c r="D28" s="14"/>
      <c r="I28" s="11"/>
    </row>
    <row r="29" spans="1:9" ht="15" x14ac:dyDescent="0.25">
      <c r="A29" s="7"/>
      <c r="B29" s="12" t="s">
        <v>122</v>
      </c>
      <c r="C29" s="13" t="s">
        <v>99</v>
      </c>
      <c r="D29" s="14"/>
      <c r="I29" s="11"/>
    </row>
    <row r="30" spans="1:9" x14ac:dyDescent="0.2">
      <c r="A30" s="7"/>
      <c r="B30" s="1" t="s">
        <v>4</v>
      </c>
      <c r="C30" s="15"/>
      <c r="D30" s="14">
        <v>9</v>
      </c>
      <c r="E30" s="1">
        <v>4</v>
      </c>
      <c r="F30" s="1">
        <v>3</v>
      </c>
      <c r="G30" s="1">
        <v>2</v>
      </c>
      <c r="H30" s="1">
        <v>12</v>
      </c>
      <c r="I30" s="11"/>
    </row>
    <row r="31" spans="1:9" x14ac:dyDescent="0.2">
      <c r="A31" s="7"/>
      <c r="B31" s="1" t="s">
        <v>5</v>
      </c>
      <c r="C31" s="15"/>
      <c r="D31" s="14">
        <v>60</v>
      </c>
      <c r="E31" s="1">
        <v>75</v>
      </c>
      <c r="F31" s="1">
        <v>71</v>
      </c>
      <c r="G31" s="1">
        <v>52</v>
      </c>
      <c r="H31" s="1">
        <v>71</v>
      </c>
      <c r="I31" s="11"/>
    </row>
    <row r="32" spans="1:9" x14ac:dyDescent="0.2">
      <c r="A32" s="7"/>
      <c r="B32" s="1" t="s">
        <v>6</v>
      </c>
      <c r="C32" s="15"/>
      <c r="D32" s="14">
        <v>26</v>
      </c>
      <c r="E32" s="1">
        <v>18</v>
      </c>
      <c r="F32" s="1">
        <v>12</v>
      </c>
      <c r="G32" s="1">
        <v>16</v>
      </c>
      <c r="H32" s="1">
        <v>12</v>
      </c>
      <c r="I32" s="11"/>
    </row>
    <row r="33" spans="1:9" s="12" customFormat="1" ht="15" x14ac:dyDescent="0.25">
      <c r="A33" s="16"/>
      <c r="B33" s="17" t="s">
        <v>7</v>
      </c>
      <c r="C33" s="18"/>
      <c r="D33" s="19">
        <f>SUM(D30:D32)</f>
        <v>95</v>
      </c>
      <c r="E33" s="20">
        <f>SUM(E30:E32)</f>
        <v>97</v>
      </c>
      <c r="F33" s="20">
        <f>SUM(F30:F32)</f>
        <v>86</v>
      </c>
      <c r="G33" s="20">
        <f>SUM(G30:G32)</f>
        <v>70</v>
      </c>
      <c r="H33" s="20">
        <f>SUM(H30:H32)</f>
        <v>95</v>
      </c>
      <c r="I33" s="21"/>
    </row>
    <row r="34" spans="1:9" x14ac:dyDescent="0.2">
      <c r="A34" s="7"/>
      <c r="C34" s="15"/>
      <c r="D34" s="14"/>
      <c r="I34" s="11"/>
    </row>
    <row r="35" spans="1:9" ht="15" x14ac:dyDescent="0.25">
      <c r="A35" s="7"/>
      <c r="B35" s="12" t="s">
        <v>123</v>
      </c>
      <c r="C35" s="13" t="s">
        <v>99</v>
      </c>
      <c r="D35" s="14"/>
      <c r="I35" s="11"/>
    </row>
    <row r="36" spans="1:9" x14ac:dyDescent="0.2">
      <c r="A36" s="7"/>
      <c r="B36" s="1" t="s">
        <v>4</v>
      </c>
      <c r="C36" s="15"/>
      <c r="D36" s="22">
        <v>23540645.700000003</v>
      </c>
      <c r="E36" s="23">
        <v>22326871.599999998</v>
      </c>
      <c r="F36" s="23">
        <v>18749934</v>
      </c>
      <c r="G36" s="23">
        <v>16120402.199999999</v>
      </c>
      <c r="H36" s="23">
        <v>18306378</v>
      </c>
      <c r="I36" s="11"/>
    </row>
    <row r="37" spans="1:9" x14ac:dyDescent="0.2">
      <c r="A37" s="7"/>
      <c r="B37" s="1" t="s">
        <v>5</v>
      </c>
      <c r="C37" s="15"/>
      <c r="D37" s="22">
        <v>9604731.324999962</v>
      </c>
      <c r="E37" s="23">
        <v>8893575.0616579764</v>
      </c>
      <c r="F37" s="23">
        <v>10163061.5461</v>
      </c>
      <c r="G37" s="23">
        <v>8169258.038932275</v>
      </c>
      <c r="H37" s="23">
        <v>7996662</v>
      </c>
      <c r="I37" s="11"/>
    </row>
    <row r="38" spans="1:9" x14ac:dyDescent="0.2">
      <c r="A38" s="7"/>
      <c r="B38" s="1" t="s">
        <v>6</v>
      </c>
      <c r="C38" s="15"/>
      <c r="D38" s="22">
        <v>6599761.1000000006</v>
      </c>
      <c r="E38" s="23">
        <v>3587876.5999999996</v>
      </c>
      <c r="F38" s="23">
        <v>2106578.54</v>
      </c>
      <c r="G38" s="23">
        <v>2207427.84</v>
      </c>
      <c r="H38" s="23">
        <v>1140413</v>
      </c>
      <c r="I38" s="11"/>
    </row>
    <row r="39" spans="1:9" ht="15" x14ac:dyDescent="0.25">
      <c r="A39" s="7"/>
      <c r="B39" s="17" t="s">
        <v>7</v>
      </c>
      <c r="C39" s="24"/>
      <c r="D39" s="25">
        <f>SUM(D36:D38)</f>
        <v>39745138.124999963</v>
      </c>
      <c r="E39" s="26">
        <f>SUM(E36:E38)</f>
        <v>34808323.261657976</v>
      </c>
      <c r="F39" s="26">
        <f>SUM(F36:F38)</f>
        <v>31019574.086099997</v>
      </c>
      <c r="G39" s="26">
        <f>SUM(G36:G38)</f>
        <v>26497088.078932274</v>
      </c>
      <c r="H39" s="26">
        <f>SUM(H36:H38)</f>
        <v>27443453</v>
      </c>
      <c r="I39" s="11"/>
    </row>
    <row r="40" spans="1:9" ht="12.75" customHeight="1" x14ac:dyDescent="0.2">
      <c r="A40" s="7"/>
      <c r="C40" s="15"/>
      <c r="D40" s="27"/>
      <c r="I40" s="11"/>
    </row>
    <row r="41" spans="1:9" ht="15" x14ac:dyDescent="0.25">
      <c r="A41" s="7"/>
      <c r="B41" s="12" t="s">
        <v>124</v>
      </c>
      <c r="C41" s="28" t="s">
        <v>125</v>
      </c>
      <c r="D41" s="14"/>
      <c r="I41" s="11"/>
    </row>
    <row r="42" spans="1:9" x14ac:dyDescent="0.2">
      <c r="A42" s="7"/>
      <c r="B42" s="1" t="s">
        <v>4</v>
      </c>
      <c r="C42" s="15"/>
      <c r="D42" s="29">
        <f>D6/D36*1000000</f>
        <v>0.12743915516302085</v>
      </c>
      <c r="E42" s="30">
        <f>E6/E36*1000000</f>
        <v>8.9578156574340678E-2</v>
      </c>
      <c r="F42" s="30">
        <f>F6/F36*1000000</f>
        <v>0.10666704213465497</v>
      </c>
      <c r="G42" s="30">
        <f>G6/G36*1000000</f>
        <v>6.2033191702872033E-2</v>
      </c>
      <c r="H42" s="30">
        <f>H6/H36*1000000</f>
        <v>5.4625770318956594E-2</v>
      </c>
      <c r="I42" s="11"/>
    </row>
    <row r="43" spans="1:9" x14ac:dyDescent="0.2">
      <c r="A43" s="7"/>
      <c r="B43" s="1" t="s">
        <v>5</v>
      </c>
      <c r="C43" s="15"/>
      <c r="D43" s="29">
        <f>D7/D37*1000000</f>
        <v>0</v>
      </c>
      <c r="E43" s="30">
        <f t="shared" ref="E43:H43" si="0">E7/E37*200000</f>
        <v>0</v>
      </c>
      <c r="F43" s="30">
        <f t="shared" si="0"/>
        <v>0</v>
      </c>
      <c r="G43" s="30">
        <f t="shared" si="0"/>
        <v>0</v>
      </c>
      <c r="H43" s="30">
        <f t="shared" si="0"/>
        <v>0</v>
      </c>
      <c r="I43" s="11"/>
    </row>
    <row r="44" spans="1:9" x14ac:dyDescent="0.2">
      <c r="A44" s="7"/>
      <c r="B44" s="1" t="s">
        <v>6</v>
      </c>
      <c r="C44" s="15"/>
      <c r="D44" s="29">
        <f t="shared" ref="D44" si="1">D8/D38*1000000</f>
        <v>0</v>
      </c>
      <c r="E44" s="30">
        <v>0</v>
      </c>
      <c r="F44" s="30">
        <v>0</v>
      </c>
      <c r="G44" s="30">
        <v>0</v>
      </c>
      <c r="H44" s="30">
        <v>0</v>
      </c>
      <c r="I44" s="11"/>
    </row>
    <row r="45" spans="1:9" ht="15" x14ac:dyDescent="0.25">
      <c r="A45" s="7"/>
      <c r="B45" s="17" t="s">
        <v>7</v>
      </c>
      <c r="C45" s="24"/>
      <c r="D45" s="31">
        <f>D9/D39*1000000</f>
        <v>7.5480930285482625E-2</v>
      </c>
      <c r="E45" s="32">
        <f>E9/E39*1000000</f>
        <v>5.7457522011783821E-2</v>
      </c>
      <c r="F45" s="32">
        <f>F9/F39*1000000</f>
        <v>6.4475417826455855E-2</v>
      </c>
      <c r="G45" s="32">
        <f>G9/G39*1000000</f>
        <v>3.773999607130777E-2</v>
      </c>
      <c r="H45" s="32">
        <f>H9/H39*1000000</f>
        <v>3.6438563325103444E-2</v>
      </c>
      <c r="I45" s="11"/>
    </row>
    <row r="46" spans="1:9" ht="12.75" customHeight="1" x14ac:dyDescent="0.2">
      <c r="A46" s="7"/>
      <c r="C46" s="15"/>
      <c r="D46" s="14"/>
      <c r="G46" s="33"/>
      <c r="H46" s="33"/>
      <c r="I46" s="11"/>
    </row>
    <row r="47" spans="1:9" ht="15" x14ac:dyDescent="0.25">
      <c r="A47" s="7"/>
      <c r="B47" s="12" t="s">
        <v>126</v>
      </c>
      <c r="C47" s="28" t="s">
        <v>125</v>
      </c>
      <c r="D47" s="14"/>
      <c r="G47" s="33"/>
      <c r="H47" s="33"/>
      <c r="I47" s="11"/>
    </row>
    <row r="48" spans="1:9" x14ac:dyDescent="0.2">
      <c r="A48" s="7"/>
      <c r="B48" s="1" t="s">
        <v>4</v>
      </c>
      <c r="C48" s="15"/>
      <c r="D48" s="29">
        <f t="shared" ref="D48:H51" si="2">D12/D36*1000000</f>
        <v>3.8231746548906251</v>
      </c>
      <c r="E48" s="30">
        <f t="shared" si="2"/>
        <v>3.3591808715377756</v>
      </c>
      <c r="F48" s="30">
        <f t="shared" si="2"/>
        <v>2.7200095744337021</v>
      </c>
      <c r="G48" s="30">
        <f t="shared" si="2"/>
        <v>3.1636927768464735</v>
      </c>
      <c r="H48" s="30">
        <f t="shared" si="2"/>
        <v>2.7859142862667863</v>
      </c>
      <c r="I48" s="11"/>
    </row>
    <row r="49" spans="1:11" x14ac:dyDescent="0.2">
      <c r="A49" s="7"/>
      <c r="B49" s="1" t="s">
        <v>5</v>
      </c>
      <c r="C49" s="15"/>
      <c r="D49" s="29">
        <f t="shared" si="2"/>
        <v>2.4987684910592849</v>
      </c>
      <c r="E49" s="30">
        <f t="shared" si="2"/>
        <v>2.1363737156627698</v>
      </c>
      <c r="F49" s="30">
        <f t="shared" si="2"/>
        <v>1.0823510169749162</v>
      </c>
      <c r="G49" s="30">
        <f t="shared" si="2"/>
        <v>1.2241013752219538</v>
      </c>
      <c r="H49" s="30">
        <f t="shared" si="2"/>
        <v>0.87536524614895561</v>
      </c>
      <c r="I49" s="11"/>
    </row>
    <row r="50" spans="1:11" x14ac:dyDescent="0.2">
      <c r="A50" s="7"/>
      <c r="B50" s="1" t="s">
        <v>6</v>
      </c>
      <c r="C50" s="15"/>
      <c r="D50" s="29">
        <f t="shared" si="2"/>
        <v>2.2728095415453748</v>
      </c>
      <c r="E50" s="34">
        <f t="shared" si="2"/>
        <v>2.7871638617671524</v>
      </c>
      <c r="F50" s="34">
        <f t="shared" si="2"/>
        <v>0.94940680445743075</v>
      </c>
      <c r="G50" s="34">
        <f t="shared" si="2"/>
        <v>1.3590478228271325</v>
      </c>
      <c r="H50" s="34">
        <f>H14*1000000/H38</f>
        <v>0.87687530745440467</v>
      </c>
      <c r="I50" s="11"/>
      <c r="J50" s="35"/>
      <c r="K50" s="35"/>
    </row>
    <row r="51" spans="1:11" ht="15" x14ac:dyDescent="0.25">
      <c r="A51" s="7"/>
      <c r="B51" s="17" t="s">
        <v>7</v>
      </c>
      <c r="C51" s="24"/>
      <c r="D51" s="31">
        <f t="shared" si="2"/>
        <v>3.245680002275753</v>
      </c>
      <c r="E51" s="36">
        <f t="shared" si="2"/>
        <v>2.9877911446127587</v>
      </c>
      <c r="F51" s="36">
        <f t="shared" si="2"/>
        <v>2.0632133704465874</v>
      </c>
      <c r="G51" s="36">
        <f t="shared" si="2"/>
        <v>2.4153597485636973</v>
      </c>
      <c r="H51" s="36">
        <f>H15/H39*1000000</f>
        <v>2.1498752361811033</v>
      </c>
      <c r="I51" s="11"/>
      <c r="J51" s="35"/>
      <c r="K51" s="35"/>
    </row>
    <row r="52" spans="1:11" ht="12.75" customHeight="1" x14ac:dyDescent="0.2">
      <c r="A52" s="7"/>
      <c r="C52" s="15"/>
      <c r="D52" s="14"/>
      <c r="G52" s="33"/>
      <c r="H52" s="33"/>
      <c r="I52" s="11"/>
      <c r="J52" s="35"/>
      <c r="K52" s="35"/>
    </row>
    <row r="53" spans="1:11" ht="15" x14ac:dyDescent="0.25">
      <c r="A53" s="7"/>
      <c r="B53" s="12" t="s">
        <v>127</v>
      </c>
      <c r="C53" s="28" t="s">
        <v>125</v>
      </c>
      <c r="D53" s="14"/>
      <c r="G53" s="33"/>
      <c r="H53" s="33"/>
      <c r="I53" s="11"/>
    </row>
    <row r="54" spans="1:11" x14ac:dyDescent="0.2">
      <c r="A54" s="7"/>
      <c r="B54" s="1" t="s">
        <v>4</v>
      </c>
      <c r="C54" s="15"/>
      <c r="D54" s="29">
        <f>D18/D36*1000000</f>
        <v>5.4374039536222227</v>
      </c>
      <c r="E54" s="30">
        <f>E18/E36*1000000</f>
        <v>4.2101733589940116</v>
      </c>
      <c r="F54" s="30">
        <f>F18/F36*1000000</f>
        <v>3.9466805589822345</v>
      </c>
      <c r="G54" s="30">
        <f>G18/G36*1000000</f>
        <v>5.1487549113383793</v>
      </c>
      <c r="H54" s="30">
        <f>H18/H36*1000000</f>
        <v>6.4458408976368782</v>
      </c>
      <c r="I54" s="11"/>
    </row>
    <row r="55" spans="1:11" x14ac:dyDescent="0.2">
      <c r="A55" s="7"/>
      <c r="B55" s="1" t="s">
        <v>5</v>
      </c>
      <c r="C55" s="15"/>
      <c r="D55" s="29">
        <f>D19/D37*1000000</f>
        <v>2.6028838448534217</v>
      </c>
      <c r="E55" s="33">
        <f>E25/E37*1000000</f>
        <v>11.019190743944813</v>
      </c>
      <c r="F55" s="33">
        <f>F25/F37*1000000</f>
        <v>8.3636214948061713</v>
      </c>
      <c r="G55" s="33">
        <f>G25/G37*1000000</f>
        <v>7.8342488014205038</v>
      </c>
      <c r="H55" s="33">
        <f>H25/H37*1000000</f>
        <v>9.754069885659792</v>
      </c>
      <c r="I55" s="11"/>
    </row>
    <row r="56" spans="1:11" x14ac:dyDescent="0.2">
      <c r="A56" s="7"/>
      <c r="B56" s="1" t="s">
        <v>6</v>
      </c>
      <c r="C56" s="15"/>
      <c r="D56" s="29">
        <f>D20/D38*1000000</f>
        <v>3.9395365386786501</v>
      </c>
      <c r="E56" s="34">
        <f t="shared" ref="E56:G57" si="3">E20/E38*1000000</f>
        <v>4.7381785650041586</v>
      </c>
      <c r="F56" s="34">
        <f t="shared" si="3"/>
        <v>2.3735170111435768</v>
      </c>
      <c r="G56" s="34">
        <f t="shared" si="3"/>
        <v>4.0771434684813981</v>
      </c>
      <c r="H56" s="34">
        <f>H20*1000000/H38</f>
        <v>2.630625922363214</v>
      </c>
      <c r="I56" s="11"/>
    </row>
    <row r="57" spans="1:11" ht="15" x14ac:dyDescent="0.25">
      <c r="A57" s="7"/>
      <c r="B57" s="17" t="s">
        <v>7</v>
      </c>
      <c r="C57" s="24"/>
      <c r="D57" s="31">
        <f>D21/D39*1000000</f>
        <v>4.5036955070337967</v>
      </c>
      <c r="E57" s="36">
        <f t="shared" si="3"/>
        <v>3.8496539747895158</v>
      </c>
      <c r="F57" s="36">
        <f t="shared" si="3"/>
        <v>2.9981069289301976</v>
      </c>
      <c r="G57" s="36">
        <f t="shared" si="3"/>
        <v>3.9249595914160085</v>
      </c>
      <c r="H57" s="36">
        <f>H21/H39*1000000</f>
        <v>4.6641361056132409</v>
      </c>
      <c r="I57" s="11"/>
    </row>
    <row r="58" spans="1:11" x14ac:dyDescent="0.2">
      <c r="A58" s="7"/>
      <c r="C58" s="15"/>
      <c r="D58" s="27"/>
      <c r="G58" s="33"/>
      <c r="H58" s="33"/>
      <c r="I58" s="11"/>
    </row>
    <row r="59" spans="1:11" ht="15" x14ac:dyDescent="0.25">
      <c r="A59" s="7"/>
      <c r="B59" s="12" t="s">
        <v>128</v>
      </c>
      <c r="C59" s="28" t="s">
        <v>125</v>
      </c>
      <c r="D59" s="14"/>
      <c r="G59" s="33"/>
      <c r="H59" s="33"/>
      <c r="I59" s="11"/>
    </row>
    <row r="60" spans="1:11" x14ac:dyDescent="0.2">
      <c r="A60" s="7"/>
      <c r="B60" s="1" t="s">
        <v>4</v>
      </c>
      <c r="C60" s="15"/>
      <c r="D60" s="37">
        <f t="shared" ref="D60:H63" si="4">D24/D36*1000000</f>
        <v>5.8197214191112856</v>
      </c>
      <c r="E60" s="38">
        <f t="shared" si="4"/>
        <v>4.3893296721426935</v>
      </c>
      <c r="F60" s="38">
        <f t="shared" si="4"/>
        <v>4.1066811221842165</v>
      </c>
      <c r="G60" s="38">
        <f t="shared" si="4"/>
        <v>5.2728212947441229</v>
      </c>
      <c r="H60" s="38">
        <f t="shared" si="4"/>
        <v>7.1013501414643576</v>
      </c>
      <c r="I60" s="11"/>
    </row>
    <row r="61" spans="1:11" x14ac:dyDescent="0.2">
      <c r="A61" s="7"/>
      <c r="B61" s="1" t="s">
        <v>5</v>
      </c>
      <c r="C61" s="15"/>
      <c r="D61" s="39">
        <f t="shared" si="4"/>
        <v>8.8498050725016348</v>
      </c>
      <c r="E61" s="33">
        <f t="shared" si="4"/>
        <v>11.019190743944813</v>
      </c>
      <c r="F61" s="33">
        <f t="shared" si="4"/>
        <v>8.3636214948061713</v>
      </c>
      <c r="G61" s="33">
        <f t="shared" si="4"/>
        <v>7.8342488014205038</v>
      </c>
      <c r="H61" s="33">
        <f t="shared" si="4"/>
        <v>9.754069885659792</v>
      </c>
      <c r="I61" s="11"/>
    </row>
    <row r="62" spans="1:11" x14ac:dyDescent="0.2">
      <c r="A62" s="7"/>
      <c r="B62" s="1" t="s">
        <v>6</v>
      </c>
      <c r="C62" s="15"/>
      <c r="D62" s="39">
        <f t="shared" si="4"/>
        <v>7.8790730773573001</v>
      </c>
      <c r="E62" s="34">
        <f t="shared" si="4"/>
        <v>9.7550735161850337</v>
      </c>
      <c r="F62" s="34">
        <f t="shared" si="4"/>
        <v>8.0699578378881611</v>
      </c>
      <c r="G62" s="34">
        <f t="shared" si="4"/>
        <v>11.325398523559439</v>
      </c>
      <c r="H62" s="34">
        <f t="shared" si="4"/>
        <v>13.153129611816071</v>
      </c>
      <c r="I62" s="11"/>
    </row>
    <row r="63" spans="1:11" ht="15" x14ac:dyDescent="0.25">
      <c r="A63" s="7"/>
      <c r="B63" s="17" t="s">
        <v>7</v>
      </c>
      <c r="C63" s="24"/>
      <c r="D63" s="31">
        <f t="shared" si="4"/>
        <v>6.8939249660740805</v>
      </c>
      <c r="E63" s="36">
        <f t="shared" si="4"/>
        <v>6.636343792361032</v>
      </c>
      <c r="F63" s="36">
        <f t="shared" si="4"/>
        <v>5.7705498954677994</v>
      </c>
      <c r="G63" s="36">
        <f t="shared" si="4"/>
        <v>6.5667593164075519</v>
      </c>
      <c r="H63" s="36">
        <f t="shared" si="4"/>
        <v>8.1257996214980661</v>
      </c>
      <c r="I63" s="11"/>
    </row>
    <row r="64" spans="1:11" ht="15" thickBot="1" x14ac:dyDescent="0.25">
      <c r="A64" s="40"/>
      <c r="B64" s="41"/>
      <c r="C64" s="42"/>
      <c r="D64" s="41"/>
      <c r="E64" s="41"/>
      <c r="F64" s="41"/>
      <c r="G64" s="41"/>
      <c r="H64" s="41"/>
      <c r="I64" s="43"/>
    </row>
    <row r="65" spans="3:3" x14ac:dyDescent="0.2">
      <c r="C65" s="15"/>
    </row>
  </sheetData>
  <pageMargins left="0.70866141732283472" right="0.70866141732283472" top="0.74803149606299213" bottom="0.74803149606299213" header="0.31496062992125984" footer="0.31496062992125984"/>
  <pageSetup paperSize="9" scale="51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5AD45-1E9D-4E3B-BA98-07CBCAE93624}">
  <dimension ref="B1:I61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28" sqref="M28"/>
    </sheetView>
  </sheetViews>
  <sheetFormatPr defaultColWidth="9.140625" defaultRowHeight="12.75" x14ac:dyDescent="0.2"/>
  <cols>
    <col min="1" max="1" width="2.42578125" style="44" customWidth="1"/>
    <col min="2" max="2" width="46.5703125" style="44" bestFit="1" customWidth="1"/>
    <col min="3" max="3" width="10.5703125" style="44" customWidth="1"/>
    <col min="4" max="6" width="11.5703125" style="44" bestFit="1" customWidth="1"/>
    <col min="7" max="7" width="12.5703125" style="44" bestFit="1" customWidth="1"/>
    <col min="8" max="8" width="11.5703125" style="44" bestFit="1" customWidth="1"/>
    <col min="9" max="9" width="12" style="44" customWidth="1"/>
    <col min="10" max="16384" width="9.140625" style="44"/>
  </cols>
  <sheetData>
    <row r="1" spans="2:8" ht="14.25" customHeight="1" x14ac:dyDescent="0.2"/>
    <row r="2" spans="2:8" x14ac:dyDescent="0.2">
      <c r="B2" s="45" t="s">
        <v>107</v>
      </c>
      <c r="C2" s="45"/>
    </row>
    <row r="3" spans="2:8" ht="11.25" customHeight="1" x14ac:dyDescent="0.2"/>
    <row r="4" spans="2:8" ht="20.25" customHeight="1" x14ac:dyDescent="0.2">
      <c r="B4" s="46" t="s">
        <v>133</v>
      </c>
      <c r="C4" s="47" t="s">
        <v>1</v>
      </c>
      <c r="D4" s="48">
        <v>2023</v>
      </c>
      <c r="E4" s="47">
        <v>2022</v>
      </c>
      <c r="F4" s="47">
        <v>2021</v>
      </c>
      <c r="G4" s="47">
        <v>2020</v>
      </c>
      <c r="H4" s="47">
        <v>2019</v>
      </c>
    </row>
    <row r="5" spans="2:8" ht="18.75" customHeight="1" x14ac:dyDescent="0.2">
      <c r="B5" s="49" t="s">
        <v>108</v>
      </c>
      <c r="C5" s="50" t="s">
        <v>99</v>
      </c>
      <c r="D5" s="51"/>
      <c r="E5" s="52"/>
      <c r="F5" s="52"/>
      <c r="G5" s="52"/>
      <c r="H5" s="52"/>
    </row>
    <row r="6" spans="2:8" x14ac:dyDescent="0.2">
      <c r="B6" s="44" t="s">
        <v>4</v>
      </c>
      <c r="C6" s="15"/>
      <c r="D6" s="53">
        <v>28</v>
      </c>
      <c r="E6" s="54">
        <v>9</v>
      </c>
      <c r="F6" s="54">
        <v>19</v>
      </c>
      <c r="G6" s="54">
        <v>9</v>
      </c>
      <c r="H6" s="54">
        <v>24</v>
      </c>
    </row>
    <row r="7" spans="2:8" x14ac:dyDescent="0.2">
      <c r="B7" s="44" t="s">
        <v>5</v>
      </c>
      <c r="C7" s="15"/>
      <c r="D7" s="53">
        <v>5</v>
      </c>
      <c r="E7" s="54">
        <v>0</v>
      </c>
      <c r="F7" s="54">
        <v>5</v>
      </c>
      <c r="G7" s="54">
        <v>3</v>
      </c>
      <c r="H7" s="54">
        <v>4</v>
      </c>
    </row>
    <row r="8" spans="2:8" x14ac:dyDescent="0.2">
      <c r="B8" s="44" t="s">
        <v>6</v>
      </c>
      <c r="C8" s="15"/>
      <c r="D8" s="53">
        <v>1</v>
      </c>
      <c r="E8" s="55">
        <v>1</v>
      </c>
      <c r="F8" s="55">
        <v>0</v>
      </c>
      <c r="G8" s="56">
        <v>0</v>
      </c>
      <c r="H8" s="54">
        <v>0</v>
      </c>
    </row>
    <row r="9" spans="2:8" ht="13.5" thickBot="1" x14ac:dyDescent="0.25">
      <c r="B9" s="57" t="s">
        <v>7</v>
      </c>
      <c r="C9" s="18"/>
      <c r="D9" s="58">
        <f>SUM(D6:D8)</f>
        <v>34</v>
      </c>
      <c r="E9" s="59">
        <f>SUM(E6:E8)</f>
        <v>10</v>
      </c>
      <c r="F9" s="60">
        <f>SUM(F6:F8)</f>
        <v>24</v>
      </c>
      <c r="G9" s="60">
        <f>SUM(G6:G8)</f>
        <v>12</v>
      </c>
      <c r="H9" s="60">
        <f>SUM(H6:H8)</f>
        <v>28</v>
      </c>
    </row>
    <row r="10" spans="2:8" ht="13.5" thickTop="1" x14ac:dyDescent="0.2">
      <c r="B10" s="61"/>
      <c r="C10" s="62"/>
      <c r="D10" s="53"/>
      <c r="E10" s="63"/>
      <c r="F10" s="63"/>
      <c r="G10" s="63"/>
      <c r="H10" s="63"/>
    </row>
    <row r="11" spans="2:8" x14ac:dyDescent="0.2">
      <c r="B11" s="61" t="s">
        <v>109</v>
      </c>
      <c r="C11" s="13" t="s">
        <v>99</v>
      </c>
      <c r="D11" s="53"/>
      <c r="E11" s="63"/>
      <c r="F11" s="63"/>
      <c r="G11" s="63"/>
      <c r="H11" s="63"/>
    </row>
    <row r="12" spans="2:8" x14ac:dyDescent="0.2">
      <c r="B12" s="44" t="s">
        <v>4</v>
      </c>
      <c r="C12" s="15"/>
      <c r="D12" s="53">
        <v>13</v>
      </c>
      <c r="E12" s="54">
        <v>4</v>
      </c>
      <c r="F12" s="54">
        <v>4</v>
      </c>
      <c r="G12" s="54">
        <v>9</v>
      </c>
      <c r="H12" s="54">
        <v>9</v>
      </c>
    </row>
    <row r="13" spans="2:8" x14ac:dyDescent="0.2">
      <c r="B13" s="44" t="s">
        <v>5</v>
      </c>
      <c r="C13" s="15"/>
      <c r="D13" s="53">
        <v>1</v>
      </c>
      <c r="E13" s="54">
        <v>0</v>
      </c>
      <c r="F13" s="54">
        <v>2</v>
      </c>
      <c r="G13" s="54">
        <v>2</v>
      </c>
      <c r="H13" s="54">
        <v>2</v>
      </c>
    </row>
    <row r="14" spans="2:8" x14ac:dyDescent="0.2">
      <c r="B14" s="44" t="s">
        <v>6</v>
      </c>
      <c r="C14" s="15"/>
      <c r="D14" s="53">
        <v>1</v>
      </c>
      <c r="E14" s="55">
        <v>0</v>
      </c>
      <c r="F14" s="56">
        <v>0</v>
      </c>
      <c r="G14" s="54">
        <v>0</v>
      </c>
      <c r="H14" s="54">
        <v>0</v>
      </c>
    </row>
    <row r="15" spans="2:8" ht="13.5" thickBot="1" x14ac:dyDescent="0.25">
      <c r="B15" s="57" t="s">
        <v>7</v>
      </c>
      <c r="C15" s="18"/>
      <c r="D15" s="58">
        <f>SUM(D12:D14)</f>
        <v>15</v>
      </c>
      <c r="E15" s="60">
        <f>SUM(E12:E14)</f>
        <v>4</v>
      </c>
      <c r="F15" s="60">
        <f>SUM(F12:F14)</f>
        <v>6</v>
      </c>
      <c r="G15" s="60">
        <f>SUM(G12:G14)</f>
        <v>11</v>
      </c>
      <c r="H15" s="60">
        <f>SUM(H12:H14)</f>
        <v>11</v>
      </c>
    </row>
    <row r="16" spans="2:8" ht="13.5" thickTop="1" x14ac:dyDescent="0.2">
      <c r="B16" s="61"/>
      <c r="C16" s="62"/>
      <c r="D16" s="53"/>
      <c r="E16" s="63"/>
      <c r="F16" s="63"/>
      <c r="G16" s="63"/>
      <c r="H16" s="63"/>
    </row>
    <row r="17" spans="2:8" ht="17.25" customHeight="1" x14ac:dyDescent="0.2">
      <c r="B17" s="61" t="s">
        <v>110</v>
      </c>
      <c r="C17" s="13" t="s">
        <v>99</v>
      </c>
      <c r="D17" s="53"/>
    </row>
    <row r="18" spans="2:8" x14ac:dyDescent="0.2">
      <c r="B18" s="44" t="s">
        <v>4</v>
      </c>
      <c r="C18" s="15"/>
      <c r="D18" s="53">
        <v>15</v>
      </c>
      <c r="E18" s="54">
        <v>19</v>
      </c>
      <c r="F18" s="54">
        <v>26</v>
      </c>
      <c r="G18" s="54">
        <v>34</v>
      </c>
      <c r="H18" s="54">
        <f>34+23</f>
        <v>57</v>
      </c>
    </row>
    <row r="19" spans="2:8" x14ac:dyDescent="0.2">
      <c r="B19" s="44" t="s">
        <v>5</v>
      </c>
      <c r="C19" s="15"/>
      <c r="D19" s="53">
        <v>6</v>
      </c>
      <c r="E19" s="54">
        <v>9</v>
      </c>
      <c r="F19" s="54">
        <v>6</v>
      </c>
      <c r="G19" s="54">
        <v>4</v>
      </c>
      <c r="H19" s="54">
        <v>4</v>
      </c>
    </row>
    <row r="20" spans="2:8" x14ac:dyDescent="0.2">
      <c r="B20" s="44" t="s">
        <v>6</v>
      </c>
      <c r="C20" s="15"/>
      <c r="D20" s="53">
        <v>9</v>
      </c>
      <c r="E20" s="54">
        <v>5</v>
      </c>
      <c r="F20" s="54">
        <v>0</v>
      </c>
      <c r="G20" s="54">
        <v>0</v>
      </c>
      <c r="H20" s="54">
        <v>0</v>
      </c>
    </row>
    <row r="21" spans="2:8" ht="13.5" thickBot="1" x14ac:dyDescent="0.25">
      <c r="B21" s="57" t="s">
        <v>7</v>
      </c>
      <c r="C21" s="18"/>
      <c r="D21" s="58">
        <f>SUM(D18:D20)</f>
        <v>30</v>
      </c>
      <c r="E21" s="64">
        <f>SUM(E18:E20)</f>
        <v>33</v>
      </c>
      <c r="F21" s="60">
        <f>SUM(F18:F20)</f>
        <v>32</v>
      </c>
      <c r="G21" s="60">
        <f>SUM(G18:G20)</f>
        <v>38</v>
      </c>
      <c r="H21" s="65">
        <f>SUM(H18:H20)</f>
        <v>61</v>
      </c>
    </row>
    <row r="22" spans="2:8" ht="13.5" thickTop="1" x14ac:dyDescent="0.2">
      <c r="C22" s="15"/>
      <c r="D22" s="53"/>
    </row>
    <row r="23" spans="2:8" x14ac:dyDescent="0.2">
      <c r="B23" s="61" t="s">
        <v>111</v>
      </c>
      <c r="C23" s="13" t="s">
        <v>99</v>
      </c>
      <c r="D23" s="53"/>
    </row>
    <row r="24" spans="2:8" x14ac:dyDescent="0.2">
      <c r="B24" s="44" t="s">
        <v>4</v>
      </c>
      <c r="C24" s="15"/>
      <c r="D24" s="53">
        <v>12</v>
      </c>
      <c r="E24" s="54">
        <v>12</v>
      </c>
      <c r="F24" s="54">
        <v>12</v>
      </c>
      <c r="G24" s="54">
        <v>15</v>
      </c>
      <c r="H24" s="54">
        <v>22</v>
      </c>
    </row>
    <row r="25" spans="2:8" x14ac:dyDescent="0.2">
      <c r="B25" s="44" t="s">
        <v>5</v>
      </c>
      <c r="C25" s="15"/>
      <c r="D25" s="53">
        <v>5</v>
      </c>
      <c r="E25" s="54">
        <v>7</v>
      </c>
      <c r="F25" s="54">
        <v>3</v>
      </c>
      <c r="G25" s="54">
        <v>6</v>
      </c>
      <c r="H25" s="54">
        <v>3</v>
      </c>
    </row>
    <row r="26" spans="2:8" x14ac:dyDescent="0.2">
      <c r="B26" s="44" t="s">
        <v>6</v>
      </c>
      <c r="C26" s="15"/>
      <c r="D26" s="53">
        <v>3</v>
      </c>
      <c r="E26" s="55">
        <v>4</v>
      </c>
      <c r="F26" s="56">
        <v>0</v>
      </c>
      <c r="G26" s="54">
        <v>0</v>
      </c>
      <c r="H26" s="54">
        <v>0</v>
      </c>
    </row>
    <row r="27" spans="2:8" ht="13.5" thickBot="1" x14ac:dyDescent="0.25">
      <c r="B27" s="57" t="s">
        <v>7</v>
      </c>
      <c r="C27" s="18"/>
      <c r="D27" s="58">
        <f>SUM(D24:D26)</f>
        <v>20</v>
      </c>
      <c r="E27" s="60">
        <f>SUM(E24:E26)</f>
        <v>23</v>
      </c>
      <c r="F27" s="60">
        <f>SUM(F24:F26)</f>
        <v>15</v>
      </c>
      <c r="G27" s="60">
        <f>SUM(G24:G26)</f>
        <v>21</v>
      </c>
      <c r="H27" s="60">
        <f>SUM(H24:H26)</f>
        <v>25</v>
      </c>
    </row>
    <row r="28" spans="2:8" ht="13.5" thickTop="1" x14ac:dyDescent="0.2">
      <c r="C28" s="15"/>
      <c r="D28" s="53"/>
    </row>
    <row r="29" spans="2:8" x14ac:dyDescent="0.2">
      <c r="B29" s="61" t="s">
        <v>112</v>
      </c>
      <c r="C29" s="13" t="s">
        <v>99</v>
      </c>
      <c r="D29" s="53"/>
    </row>
    <row r="30" spans="2:8" x14ac:dyDescent="0.2">
      <c r="B30" s="44" t="s">
        <v>4</v>
      </c>
      <c r="C30" s="15"/>
      <c r="D30" s="53">
        <v>3632</v>
      </c>
      <c r="E30" s="54">
        <v>4159</v>
      </c>
      <c r="F30" s="54">
        <v>3921</v>
      </c>
      <c r="G30" s="54">
        <v>4022</v>
      </c>
      <c r="H30" s="54">
        <v>8073</v>
      </c>
    </row>
    <row r="31" spans="2:8" x14ac:dyDescent="0.2">
      <c r="B31" s="44" t="s">
        <v>5</v>
      </c>
      <c r="C31" s="15"/>
      <c r="D31" s="53">
        <v>2034</v>
      </c>
      <c r="E31" s="54">
        <v>310</v>
      </c>
      <c r="F31" s="54">
        <v>740</v>
      </c>
      <c r="G31" s="54">
        <v>1725</v>
      </c>
      <c r="H31" s="54">
        <v>839</v>
      </c>
    </row>
    <row r="32" spans="2:8" x14ac:dyDescent="0.2">
      <c r="B32" s="44" t="s">
        <v>6</v>
      </c>
      <c r="C32" s="15"/>
      <c r="D32" s="53">
        <v>4936</v>
      </c>
      <c r="E32" s="54">
        <v>4504</v>
      </c>
      <c r="F32" s="54">
        <v>2673</v>
      </c>
      <c r="G32" s="54">
        <v>1067</v>
      </c>
      <c r="H32" s="54">
        <v>0</v>
      </c>
    </row>
    <row r="33" spans="2:8" ht="13.5" thickBot="1" x14ac:dyDescent="0.25">
      <c r="B33" s="57" t="s">
        <v>7</v>
      </c>
      <c r="C33" s="18"/>
      <c r="D33" s="58">
        <f>SUM(D30:D32)</f>
        <v>10602</v>
      </c>
      <c r="E33" s="64">
        <f>SUM(E30:E32)</f>
        <v>8973</v>
      </c>
      <c r="F33" s="60">
        <f>SUM(F30:F32)</f>
        <v>7334</v>
      </c>
      <c r="G33" s="60">
        <f>SUM(G30:G32)</f>
        <v>6814</v>
      </c>
      <c r="H33" s="60">
        <f>SUM(H30:H32)</f>
        <v>8912</v>
      </c>
    </row>
    <row r="34" spans="2:8" ht="13.5" thickTop="1" x14ac:dyDescent="0.2">
      <c r="C34" s="15"/>
      <c r="D34" s="53"/>
      <c r="E34" s="66"/>
      <c r="F34" s="66"/>
      <c r="G34" s="66"/>
      <c r="H34" s="66"/>
    </row>
    <row r="35" spans="2:8" x14ac:dyDescent="0.2">
      <c r="B35" s="61" t="s">
        <v>113</v>
      </c>
      <c r="C35" s="13" t="s">
        <v>99</v>
      </c>
      <c r="D35" s="53"/>
    </row>
    <row r="36" spans="2:8" x14ac:dyDescent="0.2">
      <c r="B36" s="44" t="s">
        <v>4</v>
      </c>
      <c r="D36" s="67">
        <v>1675</v>
      </c>
      <c r="E36" s="68">
        <v>1579</v>
      </c>
      <c r="F36" s="68">
        <v>1683</v>
      </c>
      <c r="G36" s="68">
        <v>1637</v>
      </c>
      <c r="H36" s="68">
        <v>1183</v>
      </c>
    </row>
    <row r="37" spans="2:8" x14ac:dyDescent="0.2">
      <c r="B37" s="44" t="s">
        <v>5</v>
      </c>
      <c r="D37" s="67">
        <v>243</v>
      </c>
      <c r="E37" s="54">
        <v>1560</v>
      </c>
      <c r="F37" s="54">
        <v>0</v>
      </c>
      <c r="G37" s="54">
        <v>1142</v>
      </c>
      <c r="H37" s="54">
        <v>63</v>
      </c>
    </row>
    <row r="38" spans="2:8" x14ac:dyDescent="0.2">
      <c r="B38" s="44" t="s">
        <v>6</v>
      </c>
      <c r="D38" s="67">
        <v>119</v>
      </c>
      <c r="E38" s="54">
        <v>72</v>
      </c>
      <c r="F38" s="54">
        <v>0</v>
      </c>
      <c r="G38" s="54">
        <v>0</v>
      </c>
      <c r="H38" s="54">
        <v>0</v>
      </c>
    </row>
    <row r="39" spans="2:8" x14ac:dyDescent="0.2">
      <c r="B39" s="57" t="s">
        <v>7</v>
      </c>
      <c r="C39" s="57"/>
      <c r="D39" s="58">
        <f>SUM(D36:D38)</f>
        <v>2037</v>
      </c>
      <c r="E39" s="69">
        <f>SUM(E36:E38)</f>
        <v>3211</v>
      </c>
      <c r="F39" s="69">
        <f>SUM(F36:F38)</f>
        <v>1683</v>
      </c>
      <c r="G39" s="69">
        <f>SUM(G36:G38)</f>
        <v>2779</v>
      </c>
      <c r="H39" s="69">
        <f>SUM(H36:H38)</f>
        <v>1246</v>
      </c>
    </row>
    <row r="40" spans="2:8" x14ac:dyDescent="0.2">
      <c r="B40" s="61"/>
      <c r="C40" s="61"/>
      <c r="D40" s="53"/>
      <c r="E40" s="70"/>
      <c r="F40" s="70"/>
      <c r="G40" s="70"/>
      <c r="H40" s="70"/>
    </row>
    <row r="41" spans="2:8" x14ac:dyDescent="0.2">
      <c r="B41" s="61" t="s">
        <v>114</v>
      </c>
      <c r="C41" s="13" t="s">
        <v>99</v>
      </c>
      <c r="D41" s="53"/>
      <c r="E41" s="54"/>
      <c r="F41" s="54"/>
      <c r="G41" s="54"/>
      <c r="H41" s="54"/>
    </row>
    <row r="42" spans="2:8" x14ac:dyDescent="0.2">
      <c r="B42" s="44" t="s">
        <v>4</v>
      </c>
      <c r="D42" s="53">
        <v>38</v>
      </c>
      <c r="E42" s="54">
        <v>1555</v>
      </c>
      <c r="F42" s="54">
        <v>1525</v>
      </c>
      <c r="G42" s="54">
        <v>0</v>
      </c>
      <c r="H42" s="54">
        <v>0</v>
      </c>
    </row>
    <row r="43" spans="2:8" x14ac:dyDescent="0.2">
      <c r="B43" s="44" t="s">
        <v>5</v>
      </c>
      <c r="D43" s="53">
        <v>40</v>
      </c>
      <c r="E43" s="54">
        <v>116</v>
      </c>
      <c r="F43" s="54">
        <v>126</v>
      </c>
      <c r="G43" s="54">
        <v>0</v>
      </c>
      <c r="H43" s="54">
        <v>0</v>
      </c>
    </row>
    <row r="44" spans="2:8" x14ac:dyDescent="0.2">
      <c r="B44" s="44" t="s">
        <v>6</v>
      </c>
      <c r="D44" s="53">
        <v>48</v>
      </c>
      <c r="E44" s="55">
        <v>72</v>
      </c>
      <c r="F44" s="56">
        <v>38</v>
      </c>
      <c r="G44" s="54">
        <v>0</v>
      </c>
      <c r="H44" s="54">
        <v>0</v>
      </c>
    </row>
    <row r="45" spans="2:8" ht="13.5" thickBot="1" x14ac:dyDescent="0.25">
      <c r="B45" s="61"/>
      <c r="C45" s="61"/>
      <c r="D45" s="71">
        <f>SUM(D42:D44)</f>
        <v>126</v>
      </c>
      <c r="E45" s="60">
        <f>SUM(E42:E44)</f>
        <v>1743</v>
      </c>
      <c r="F45" s="60">
        <f>SUM(F42:F44)</f>
        <v>1689</v>
      </c>
      <c r="G45" s="60">
        <f>SUM(G42:G44)</f>
        <v>0</v>
      </c>
      <c r="H45" s="60">
        <f>SUM(H42:H44)</f>
        <v>0</v>
      </c>
    </row>
    <row r="46" spans="2:8" ht="13.5" thickTop="1" x14ac:dyDescent="0.2"/>
    <row r="48" spans="2:8" x14ac:dyDescent="0.2">
      <c r="B48" s="72"/>
      <c r="C48" s="73"/>
      <c r="D48" s="72"/>
      <c r="E48" s="74"/>
      <c r="F48" s="74"/>
      <c r="G48" s="74"/>
      <c r="H48" s="74"/>
    </row>
    <row r="49" spans="2:9" hidden="1" x14ac:dyDescent="0.2">
      <c r="B49" s="75" t="s">
        <v>115</v>
      </c>
      <c r="C49" s="76" t="s">
        <v>1</v>
      </c>
      <c r="D49" s="77">
        <v>2023</v>
      </c>
      <c r="E49" s="78">
        <v>2022</v>
      </c>
      <c r="F49" s="78">
        <v>2021</v>
      </c>
      <c r="G49" s="74"/>
      <c r="H49" s="74"/>
    </row>
    <row r="50" spans="2:9" hidden="1" x14ac:dyDescent="0.2">
      <c r="B50" s="72" t="s">
        <v>4</v>
      </c>
      <c r="C50" s="79" t="s">
        <v>99</v>
      </c>
      <c r="D50" s="80">
        <v>11907</v>
      </c>
      <c r="E50" s="81">
        <v>11626</v>
      </c>
      <c r="F50" s="82">
        <v>13275</v>
      </c>
      <c r="G50" s="74"/>
      <c r="H50" s="74"/>
    </row>
    <row r="51" spans="2:9" hidden="1" x14ac:dyDescent="0.2">
      <c r="B51" s="72" t="s">
        <v>5</v>
      </c>
      <c r="C51" s="79" t="s">
        <v>99</v>
      </c>
      <c r="D51" s="83">
        <v>2844</v>
      </c>
      <c r="E51" s="84">
        <v>5846</v>
      </c>
      <c r="F51" s="85">
        <v>4928</v>
      </c>
      <c r="G51" s="86"/>
      <c r="H51" s="86"/>
    </row>
    <row r="52" spans="2:9" hidden="1" x14ac:dyDescent="0.2">
      <c r="B52" s="72" t="s">
        <v>6</v>
      </c>
      <c r="C52" s="79" t="s">
        <v>99</v>
      </c>
      <c r="D52" s="87">
        <v>3334</v>
      </c>
      <c r="E52" s="88">
        <v>1904</v>
      </c>
      <c r="F52" s="89">
        <v>1359</v>
      </c>
    </row>
    <row r="53" spans="2:9" ht="13.5" hidden="1" thickBot="1" x14ac:dyDescent="0.25">
      <c r="B53" s="90" t="s">
        <v>7</v>
      </c>
      <c r="C53" s="79" t="s">
        <v>99</v>
      </c>
      <c r="D53" s="91">
        <f>SUM(D50:D52)</f>
        <v>18085</v>
      </c>
      <c r="E53" s="91">
        <f>SUM(E50:E52)</f>
        <v>19376</v>
      </c>
      <c r="F53" s="91">
        <f>SUM(F50:F52)</f>
        <v>19562</v>
      </c>
    </row>
    <row r="54" spans="2:9" hidden="1" x14ac:dyDescent="0.2">
      <c r="B54" s="90"/>
      <c r="C54" s="79"/>
      <c r="D54" s="92"/>
      <c r="E54" s="92"/>
    </row>
    <row r="55" spans="2:9" hidden="1" x14ac:dyDescent="0.2"/>
    <row r="56" spans="2:9" hidden="1" x14ac:dyDescent="0.2">
      <c r="B56" s="75" t="s">
        <v>116</v>
      </c>
      <c r="C56" s="76" t="s">
        <v>1</v>
      </c>
      <c r="D56" s="77">
        <v>2023</v>
      </c>
      <c r="E56" s="78">
        <v>2022</v>
      </c>
      <c r="F56" s="78">
        <v>2021</v>
      </c>
      <c r="H56" s="54"/>
      <c r="I56" s="54"/>
    </row>
    <row r="57" spans="2:9" hidden="1" x14ac:dyDescent="0.2">
      <c r="B57" s="72" t="s">
        <v>4</v>
      </c>
      <c r="D57" s="93">
        <f>7091+4149</f>
        <v>11240</v>
      </c>
      <c r="E57" s="54">
        <v>10721</v>
      </c>
      <c r="F57" s="44">
        <v>10307</v>
      </c>
    </row>
    <row r="58" spans="2:9" hidden="1" x14ac:dyDescent="0.2">
      <c r="B58" s="72" t="s">
        <v>5</v>
      </c>
      <c r="D58" s="93">
        <f>4201+3800</f>
        <v>8001</v>
      </c>
      <c r="E58" s="54">
        <v>7102</v>
      </c>
      <c r="F58" s="44">
        <v>6372</v>
      </c>
    </row>
    <row r="59" spans="2:9" hidden="1" x14ac:dyDescent="0.2">
      <c r="B59" s="72" t="s">
        <v>6</v>
      </c>
      <c r="D59" s="54">
        <v>3127</v>
      </c>
      <c r="E59" s="54">
        <v>3329</v>
      </c>
      <c r="F59" s="44">
        <v>1609</v>
      </c>
    </row>
    <row r="60" spans="2:9" hidden="1" x14ac:dyDescent="0.2">
      <c r="B60" s="90" t="s">
        <v>7</v>
      </c>
      <c r="D60" s="94">
        <f>SUM(D57:D59)</f>
        <v>22368</v>
      </c>
      <c r="E60" s="54">
        <f>SUM(E57:E59)</f>
        <v>21152</v>
      </c>
      <c r="F60" s="54">
        <f>SUM(F57:F59)</f>
        <v>18288</v>
      </c>
    </row>
    <row r="61" spans="2:9" hidden="1" x14ac:dyDescent="0.2"/>
  </sheetData>
  <pageMargins left="0.7" right="0.7" top="0.75" bottom="0.75" header="0.3" footer="0.3"/>
  <pageSetup paperSize="9" orientation="landscape" verticalDpi="597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3BAC3-83D1-4B52-8437-2E8F2028D72D}">
  <dimension ref="A1:K59"/>
  <sheetViews>
    <sheetView zoomScale="90" zoomScaleNormal="90" workbookViewId="0">
      <pane ySplit="5" topLeftCell="A44" activePane="bottomLeft" state="frozen"/>
      <selection pane="bottomLeft" activeCell="H63" sqref="H63"/>
    </sheetView>
  </sheetViews>
  <sheetFormatPr defaultRowHeight="14.25" x14ac:dyDescent="0.2"/>
  <cols>
    <col min="1" max="1" width="4.140625" style="1" customWidth="1"/>
    <col min="2" max="2" width="41" style="1" bestFit="1" customWidth="1"/>
    <col min="3" max="3" width="11.140625" style="1" bestFit="1" customWidth="1"/>
    <col min="4" max="8" width="16.42578125" style="1" bestFit="1" customWidth="1"/>
    <col min="9" max="9" width="1.85546875" style="1" customWidth="1"/>
    <col min="10" max="10" width="4.85546875" style="1" customWidth="1"/>
    <col min="11" max="21" width="9.140625" style="1"/>
    <col min="22" max="22" width="8.85546875" style="1" customWidth="1"/>
    <col min="23" max="16384" width="9.140625" style="1"/>
  </cols>
  <sheetData>
    <row r="1" spans="1:9" ht="14.25" customHeight="1" x14ac:dyDescent="0.2"/>
    <row r="2" spans="1:9" ht="18.75" thickBot="1" x14ac:dyDescent="0.3">
      <c r="B2" s="2" t="s">
        <v>96</v>
      </c>
      <c r="C2" s="3"/>
    </row>
    <row r="3" spans="1:9" ht="11.25" customHeight="1" x14ac:dyDescent="0.2">
      <c r="A3" s="4"/>
      <c r="B3" s="5"/>
      <c r="C3" s="5"/>
      <c r="D3" s="5"/>
      <c r="E3" s="5"/>
      <c r="F3" s="5"/>
      <c r="G3" s="5"/>
      <c r="H3" s="5"/>
      <c r="I3" s="6"/>
    </row>
    <row r="4" spans="1:9" ht="21.75" customHeight="1" x14ac:dyDescent="0.25">
      <c r="A4" s="7"/>
      <c r="B4" s="8" t="s">
        <v>97</v>
      </c>
      <c r="C4" s="9" t="s">
        <v>1</v>
      </c>
      <c r="D4" s="10">
        <v>2023</v>
      </c>
      <c r="E4" s="9">
        <v>2022</v>
      </c>
      <c r="F4" s="9">
        <v>2021</v>
      </c>
      <c r="G4" s="9">
        <v>2020</v>
      </c>
      <c r="H4" s="9">
        <v>2019</v>
      </c>
      <c r="I4" s="11"/>
    </row>
    <row r="5" spans="1:9" ht="15.75" customHeight="1" x14ac:dyDescent="0.25">
      <c r="A5" s="7"/>
      <c r="B5" s="12" t="s">
        <v>98</v>
      </c>
      <c r="C5" s="95" t="s">
        <v>99</v>
      </c>
      <c r="D5" s="14"/>
      <c r="I5" s="11"/>
    </row>
    <row r="6" spans="1:9" x14ac:dyDescent="0.2">
      <c r="A6" s="7"/>
      <c r="B6" s="1" t="s">
        <v>4</v>
      </c>
      <c r="C6" s="96"/>
      <c r="D6" s="22">
        <v>11240</v>
      </c>
      <c r="E6" s="97">
        <v>10721</v>
      </c>
      <c r="F6" s="97">
        <v>10307</v>
      </c>
      <c r="G6" s="97">
        <v>9435</v>
      </c>
      <c r="H6" s="97">
        <v>9534</v>
      </c>
      <c r="I6" s="11"/>
    </row>
    <row r="7" spans="1:9" x14ac:dyDescent="0.2">
      <c r="A7" s="7"/>
      <c r="B7" s="1" t="s">
        <v>5</v>
      </c>
      <c r="C7" s="96"/>
      <c r="D7" s="22">
        <v>8001</v>
      </c>
      <c r="E7" s="97">
        <v>7102</v>
      </c>
      <c r="F7" s="97">
        <v>6372</v>
      </c>
      <c r="G7" s="97">
        <v>5339</v>
      </c>
      <c r="H7" s="97">
        <v>4972</v>
      </c>
      <c r="I7" s="11"/>
    </row>
    <row r="8" spans="1:9" x14ac:dyDescent="0.2">
      <c r="A8" s="7"/>
      <c r="B8" s="1" t="s">
        <v>6</v>
      </c>
      <c r="C8" s="96"/>
      <c r="D8" s="22">
        <v>3127</v>
      </c>
      <c r="E8" s="97">
        <v>3329</v>
      </c>
      <c r="F8" s="97">
        <v>1609</v>
      </c>
      <c r="G8" s="97">
        <v>1179</v>
      </c>
      <c r="H8" s="97">
        <v>855</v>
      </c>
      <c r="I8" s="11"/>
    </row>
    <row r="9" spans="1:9" s="12" customFormat="1" ht="15" x14ac:dyDescent="0.25">
      <c r="A9" s="16"/>
      <c r="B9" s="17" t="s">
        <v>7</v>
      </c>
      <c r="C9" s="98"/>
      <c r="D9" s="25">
        <f>SUM(D6:D8)</f>
        <v>22368</v>
      </c>
      <c r="E9" s="99">
        <f>SUM(E6:E8)</f>
        <v>21152</v>
      </c>
      <c r="F9" s="99">
        <f t="shared" ref="F9:H9" si="0">SUM(F6:F8)</f>
        <v>18288</v>
      </c>
      <c r="G9" s="99">
        <f t="shared" si="0"/>
        <v>15953</v>
      </c>
      <c r="H9" s="99">
        <f t="shared" si="0"/>
        <v>15361</v>
      </c>
      <c r="I9" s="21"/>
    </row>
    <row r="10" spans="1:9" x14ac:dyDescent="0.2">
      <c r="A10" s="7"/>
      <c r="C10" s="96"/>
      <c r="D10" s="22"/>
      <c r="E10" s="97"/>
      <c r="F10" s="97"/>
      <c r="G10" s="97"/>
      <c r="H10" s="97"/>
      <c r="I10" s="11"/>
    </row>
    <row r="11" spans="1:9" ht="17.25" customHeight="1" x14ac:dyDescent="0.25">
      <c r="A11" s="7"/>
      <c r="B11" s="12" t="s">
        <v>100</v>
      </c>
      <c r="C11" s="95" t="s">
        <v>99</v>
      </c>
      <c r="D11" s="22"/>
      <c r="E11" s="97"/>
      <c r="F11" s="97"/>
      <c r="G11" s="97"/>
      <c r="H11" s="97"/>
      <c r="I11" s="11"/>
    </row>
    <row r="12" spans="1:9" x14ac:dyDescent="0.2">
      <c r="A12" s="7"/>
      <c r="B12" s="1" t="s">
        <v>4</v>
      </c>
      <c r="C12" s="96"/>
      <c r="D12" s="22">
        <v>7091</v>
      </c>
      <c r="E12" s="97">
        <v>6990</v>
      </c>
      <c r="F12" s="97">
        <v>6470</v>
      </c>
      <c r="G12" s="97">
        <v>6482</v>
      </c>
      <c r="H12" s="97">
        <v>6386</v>
      </c>
      <c r="I12" s="11"/>
    </row>
    <row r="13" spans="1:9" x14ac:dyDescent="0.2">
      <c r="A13" s="7"/>
      <c r="B13" s="1" t="s">
        <v>5</v>
      </c>
      <c r="C13" s="96"/>
      <c r="D13" s="22">
        <v>4201</v>
      </c>
      <c r="E13" s="97">
        <v>3371</v>
      </c>
      <c r="F13" s="97">
        <v>3097</v>
      </c>
      <c r="G13" s="97">
        <v>2512</v>
      </c>
      <c r="H13" s="97">
        <v>2574</v>
      </c>
      <c r="I13" s="11"/>
    </row>
    <row r="14" spans="1:9" x14ac:dyDescent="0.2">
      <c r="A14" s="7"/>
      <c r="B14" s="1" t="s">
        <v>6</v>
      </c>
      <c r="C14" s="96"/>
      <c r="D14" s="22">
        <v>1880</v>
      </c>
      <c r="E14" s="97">
        <v>1599</v>
      </c>
      <c r="F14" s="97">
        <v>733</v>
      </c>
      <c r="G14" s="97">
        <v>452</v>
      </c>
      <c r="H14" s="97">
        <v>196</v>
      </c>
      <c r="I14" s="11"/>
    </row>
    <row r="15" spans="1:9" s="12" customFormat="1" ht="15" x14ac:dyDescent="0.25">
      <c r="A15" s="16"/>
      <c r="B15" s="17" t="s">
        <v>7</v>
      </c>
      <c r="C15" s="98"/>
      <c r="D15" s="25">
        <f>SUM(D12:D14)</f>
        <v>13172</v>
      </c>
      <c r="E15" s="99">
        <f>SUM(E12:E14)</f>
        <v>11960</v>
      </c>
      <c r="F15" s="99">
        <f t="shared" ref="F15:H15" si="1">SUM(F12:F14)</f>
        <v>10300</v>
      </c>
      <c r="G15" s="99">
        <f t="shared" si="1"/>
        <v>9446</v>
      </c>
      <c r="H15" s="99">
        <f t="shared" si="1"/>
        <v>9156</v>
      </c>
      <c r="I15" s="21"/>
    </row>
    <row r="16" spans="1:9" x14ac:dyDescent="0.2">
      <c r="A16" s="7"/>
      <c r="C16" s="96"/>
      <c r="D16" s="22"/>
      <c r="E16" s="97"/>
      <c r="F16" s="97"/>
      <c r="G16" s="97"/>
      <c r="H16" s="97"/>
      <c r="I16" s="11"/>
    </row>
    <row r="17" spans="1:9" ht="15" x14ac:dyDescent="0.25">
      <c r="A17" s="7"/>
      <c r="B17" s="12" t="s">
        <v>101</v>
      </c>
      <c r="C17" s="95" t="s">
        <v>99</v>
      </c>
      <c r="D17" s="22"/>
      <c r="E17" s="97"/>
      <c r="F17" s="97"/>
      <c r="G17" s="97"/>
      <c r="H17" s="97"/>
      <c r="I17" s="11"/>
    </row>
    <row r="18" spans="1:9" x14ac:dyDescent="0.2">
      <c r="A18" s="7"/>
      <c r="B18" s="1" t="s">
        <v>4</v>
      </c>
      <c r="C18" s="96"/>
      <c r="D18" s="22">
        <v>4149</v>
      </c>
      <c r="E18" s="97">
        <v>3855.5</v>
      </c>
      <c r="F18" s="97">
        <v>3837</v>
      </c>
      <c r="G18" s="97">
        <v>2953</v>
      </c>
      <c r="H18" s="97">
        <v>3148</v>
      </c>
      <c r="I18" s="11"/>
    </row>
    <row r="19" spans="1:9" x14ac:dyDescent="0.2">
      <c r="A19" s="7"/>
      <c r="B19" s="1" t="s">
        <v>5</v>
      </c>
      <c r="C19" s="96"/>
      <c r="D19" s="22">
        <v>3800</v>
      </c>
      <c r="E19" s="97">
        <v>3371</v>
      </c>
      <c r="F19" s="97">
        <v>3097</v>
      </c>
      <c r="G19" s="97">
        <v>2512</v>
      </c>
      <c r="H19" s="97">
        <v>2574</v>
      </c>
      <c r="I19" s="11"/>
    </row>
    <row r="20" spans="1:9" x14ac:dyDescent="0.2">
      <c r="A20" s="7"/>
      <c r="B20" s="1" t="s">
        <v>6</v>
      </c>
      <c r="C20" s="96"/>
      <c r="D20" s="22">
        <v>1247</v>
      </c>
      <c r="E20" s="97">
        <v>1730</v>
      </c>
      <c r="F20" s="97">
        <v>876</v>
      </c>
      <c r="G20" s="97">
        <v>727</v>
      </c>
      <c r="H20" s="97">
        <v>659</v>
      </c>
      <c r="I20" s="11"/>
    </row>
    <row r="21" spans="1:9" s="12" customFormat="1" ht="15" x14ac:dyDescent="0.25">
      <c r="A21" s="16"/>
      <c r="B21" s="17" t="s">
        <v>7</v>
      </c>
      <c r="C21" s="98"/>
      <c r="D21" s="25">
        <f>SUM(D18:D20)</f>
        <v>9196</v>
      </c>
      <c r="E21" s="99">
        <f>SUM(E18:E20)</f>
        <v>8956.5</v>
      </c>
      <c r="F21" s="99">
        <f t="shared" ref="F21:H21" si="2">SUM(F18:F20)</f>
        <v>7810</v>
      </c>
      <c r="G21" s="99">
        <f t="shared" si="2"/>
        <v>6192</v>
      </c>
      <c r="H21" s="99">
        <f t="shared" si="2"/>
        <v>6381</v>
      </c>
      <c r="I21" s="21"/>
    </row>
    <row r="22" spans="1:9" x14ac:dyDescent="0.2">
      <c r="A22" s="7"/>
      <c r="C22" s="96"/>
      <c r="D22" s="14"/>
      <c r="I22" s="11"/>
    </row>
    <row r="23" spans="1:9" ht="15" x14ac:dyDescent="0.25">
      <c r="A23" s="7"/>
      <c r="B23" s="12" t="s">
        <v>102</v>
      </c>
      <c r="C23" s="95" t="s">
        <v>103</v>
      </c>
      <c r="D23" s="14"/>
      <c r="I23" s="11"/>
    </row>
    <row r="24" spans="1:9" x14ac:dyDescent="0.2">
      <c r="A24" s="7"/>
      <c r="B24" s="1" t="s">
        <v>4</v>
      </c>
      <c r="C24" s="96"/>
      <c r="D24" s="100">
        <v>8.6926814454904342</v>
      </c>
      <c r="E24" s="101">
        <v>7.939914163090128</v>
      </c>
      <c r="F24" s="101">
        <v>8.145285935085008</v>
      </c>
      <c r="G24" s="102">
        <v>4.797901882135144</v>
      </c>
      <c r="H24" s="102">
        <v>7</v>
      </c>
      <c r="I24" s="11"/>
    </row>
    <row r="25" spans="1:9" x14ac:dyDescent="0.2">
      <c r="A25" s="7"/>
      <c r="B25" s="1" t="s">
        <v>5</v>
      </c>
      <c r="C25" s="96"/>
      <c r="D25" s="100">
        <v>11.02118543203999</v>
      </c>
      <c r="E25" s="101">
        <v>7.7727150897882611</v>
      </c>
      <c r="F25" s="101">
        <v>7.1450381679389317</v>
      </c>
      <c r="G25" s="102">
        <v>3.5726918995401489</v>
      </c>
      <c r="H25" s="102">
        <v>5</v>
      </c>
      <c r="I25" s="11"/>
    </row>
    <row r="26" spans="1:9" x14ac:dyDescent="0.2">
      <c r="A26" s="7"/>
      <c r="B26" s="1" t="s">
        <v>6</v>
      </c>
      <c r="C26" s="96"/>
      <c r="D26" s="100">
        <v>6.9148936170212769</v>
      </c>
      <c r="E26" s="101">
        <v>3.6272670419011881</v>
      </c>
      <c r="F26" s="101">
        <v>4.7748976807639831</v>
      </c>
      <c r="G26" s="102">
        <v>4.2035398230088497</v>
      </c>
      <c r="H26" s="102">
        <v>7</v>
      </c>
      <c r="I26" s="11"/>
    </row>
    <row r="27" spans="1:9" s="12" customFormat="1" ht="15" x14ac:dyDescent="0.25">
      <c r="A27" s="16"/>
      <c r="B27" s="17" t="s">
        <v>7</v>
      </c>
      <c r="C27" s="98"/>
      <c r="D27" s="103">
        <v>8.6926814454904342</v>
      </c>
      <c r="E27" s="104">
        <v>7.3295454545454541</v>
      </c>
      <c r="F27" s="104">
        <v>7.5968696316090849</v>
      </c>
      <c r="G27" s="105">
        <v>4.415531195574224</v>
      </c>
      <c r="H27" s="105">
        <v>6</v>
      </c>
      <c r="I27" s="21"/>
    </row>
    <row r="28" spans="1:9" ht="15" x14ac:dyDescent="0.25">
      <c r="A28" s="7"/>
      <c r="B28" s="12"/>
      <c r="C28" s="96"/>
      <c r="D28" s="14"/>
      <c r="I28" s="11"/>
    </row>
    <row r="29" spans="1:9" ht="15" x14ac:dyDescent="0.25">
      <c r="A29" s="7"/>
      <c r="B29" s="12" t="s">
        <v>104</v>
      </c>
      <c r="C29" s="95" t="s">
        <v>103</v>
      </c>
      <c r="D29" s="14"/>
      <c r="I29" s="11"/>
    </row>
    <row r="30" spans="1:9" x14ac:dyDescent="0.2">
      <c r="A30" s="7"/>
      <c r="B30" s="1" t="s">
        <v>4</v>
      </c>
      <c r="C30" s="96"/>
      <c r="D30" s="100">
        <v>18.29</v>
      </c>
      <c r="E30" s="101">
        <v>19.54</v>
      </c>
      <c r="F30" s="101">
        <v>21.78</v>
      </c>
      <c r="G30" s="101">
        <v>30.94</v>
      </c>
      <c r="H30" s="101">
        <v>20.89</v>
      </c>
      <c r="I30" s="11"/>
    </row>
    <row r="31" spans="1:9" x14ac:dyDescent="0.2">
      <c r="A31" s="7"/>
      <c r="B31" s="1" t="s">
        <v>5</v>
      </c>
      <c r="C31" s="96"/>
      <c r="D31" s="100">
        <v>13.82</v>
      </c>
      <c r="E31" s="101">
        <v>15.86</v>
      </c>
      <c r="F31" s="101">
        <v>16.079999999999998</v>
      </c>
      <c r="G31" s="101">
        <v>23.5</v>
      </c>
      <c r="H31" s="101">
        <v>13.79</v>
      </c>
      <c r="I31" s="11"/>
    </row>
    <row r="32" spans="1:9" x14ac:dyDescent="0.2">
      <c r="A32" s="7"/>
      <c r="B32" s="1" t="s">
        <v>6</v>
      </c>
      <c r="C32" s="96"/>
      <c r="D32" s="100">
        <v>15.33</v>
      </c>
      <c r="E32" s="101">
        <v>17.600000000000001</v>
      </c>
      <c r="F32" s="101">
        <v>14.42</v>
      </c>
      <c r="G32" s="101">
        <v>23.19</v>
      </c>
      <c r="H32" s="101">
        <v>11.5</v>
      </c>
      <c r="I32" s="11"/>
    </row>
    <row r="33" spans="1:11" s="12" customFormat="1" ht="15" x14ac:dyDescent="0.25">
      <c r="A33" s="16"/>
      <c r="B33" s="17" t="s">
        <v>7</v>
      </c>
      <c r="C33" s="18"/>
      <c r="D33" s="103" cm="1">
        <f t="array" ref="D33">SUM((D30:D32)/3)</f>
        <v>15.813333333333333</v>
      </c>
      <c r="E33" s="104" cm="1">
        <f t="array" ref="E33">SUM((E30:E32)/3)</f>
        <v>17.666666666666664</v>
      </c>
      <c r="F33" s="104" cm="1">
        <f t="array" ref="F33">SUM((F30:F32)/3)</f>
        <v>17.426666666666669</v>
      </c>
      <c r="G33" s="104" cm="1">
        <f t="array" ref="G33">SUM((G30:G32)/3)</f>
        <v>25.876666666666669</v>
      </c>
      <c r="H33" s="104" cm="1">
        <f t="array" ref="H33">SUM((H30:H32)/3)</f>
        <v>15.393333333333334</v>
      </c>
      <c r="I33" s="21"/>
    </row>
    <row r="34" spans="1:11" ht="12.75" customHeight="1" x14ac:dyDescent="0.2">
      <c r="A34" s="7"/>
      <c r="C34" s="15"/>
      <c r="D34" s="27"/>
      <c r="I34" s="11"/>
    </row>
    <row r="35" spans="1:11" ht="15" x14ac:dyDescent="0.25">
      <c r="A35" s="7"/>
      <c r="B35" s="12" t="s">
        <v>129</v>
      </c>
      <c r="C35" s="95" t="s">
        <v>103</v>
      </c>
      <c r="D35" s="14"/>
      <c r="I35" s="11"/>
    </row>
    <row r="36" spans="1:11" x14ac:dyDescent="0.2">
      <c r="A36" s="7"/>
      <c r="B36" s="1" t="s">
        <v>4</v>
      </c>
      <c r="C36" s="15"/>
      <c r="D36" s="106">
        <v>17.134395712875477</v>
      </c>
      <c r="E36" s="107">
        <v>16.406808754112433</v>
      </c>
      <c r="F36" s="107">
        <v>15.990712074303406</v>
      </c>
      <c r="G36" s="107">
        <v>14.316568960197472</v>
      </c>
      <c r="H36" s="107">
        <v>13.216410898841215</v>
      </c>
      <c r="I36" s="11"/>
    </row>
    <row r="37" spans="1:11" x14ac:dyDescent="0.2">
      <c r="A37" s="7"/>
      <c r="B37" s="1" t="s">
        <v>5</v>
      </c>
      <c r="C37" s="15"/>
      <c r="D37" s="106">
        <v>21.661509164484649</v>
      </c>
      <c r="E37" s="107">
        <v>20.745108549986597</v>
      </c>
      <c r="F37" s="107">
        <v>17.709923664122137</v>
      </c>
      <c r="G37" s="107">
        <v>17.085249380969227</v>
      </c>
      <c r="H37" s="107">
        <v>15.846538782318598</v>
      </c>
      <c r="I37" s="11"/>
    </row>
    <row r="38" spans="1:11" x14ac:dyDescent="0.2">
      <c r="A38" s="7"/>
      <c r="B38" s="1" t="s">
        <v>6</v>
      </c>
      <c r="C38" s="15"/>
      <c r="D38" s="108">
        <v>19.521276595744681</v>
      </c>
      <c r="E38" s="107">
        <v>19.086357947434291</v>
      </c>
      <c r="F38" s="107">
        <v>18.963165075034105</v>
      </c>
      <c r="G38" s="107">
        <v>17.256637168141594</v>
      </c>
      <c r="H38" s="107">
        <v>19.289340101522843</v>
      </c>
      <c r="I38" s="11"/>
    </row>
    <row r="39" spans="1:11" ht="15" x14ac:dyDescent="0.25">
      <c r="A39" s="7"/>
      <c r="B39" s="17" t="s">
        <v>7</v>
      </c>
      <c r="C39" s="24"/>
      <c r="D39" s="103">
        <v>18.918918918918919</v>
      </c>
      <c r="E39" s="104">
        <v>18.068181818181817</v>
      </c>
      <c r="F39" s="104">
        <v>16.736721436759648</v>
      </c>
      <c r="G39" s="104">
        <v>15.254584571252945</v>
      </c>
      <c r="H39" s="104">
        <v>14.051887317670637</v>
      </c>
      <c r="I39" s="11"/>
    </row>
    <row r="40" spans="1:11" ht="12.75" customHeight="1" x14ac:dyDescent="0.2">
      <c r="A40" s="7"/>
      <c r="C40" s="15"/>
      <c r="D40" s="27"/>
      <c r="G40" s="33"/>
      <c r="H40" s="33"/>
      <c r="I40" s="11"/>
    </row>
    <row r="41" spans="1:11" ht="15" x14ac:dyDescent="0.25">
      <c r="A41" s="7"/>
      <c r="B41" s="12" t="s">
        <v>130</v>
      </c>
      <c r="C41" s="95" t="s">
        <v>103</v>
      </c>
      <c r="D41" s="14"/>
      <c r="G41" s="33"/>
      <c r="H41" s="33"/>
      <c r="I41" s="11"/>
    </row>
    <row r="42" spans="1:11" x14ac:dyDescent="0.2">
      <c r="A42" s="7"/>
      <c r="B42" s="1" t="s">
        <v>4</v>
      </c>
      <c r="C42" s="15"/>
      <c r="D42" s="106">
        <v>22.404371584699454</v>
      </c>
      <c r="E42" s="107">
        <v>20.857142857142858</v>
      </c>
      <c r="F42" s="107">
        <v>22.483221476510067</v>
      </c>
      <c r="G42" s="107">
        <v>20.19230769230769</v>
      </c>
      <c r="H42" s="107">
        <v>19.333333333333332</v>
      </c>
      <c r="I42" s="11"/>
    </row>
    <row r="43" spans="1:11" x14ac:dyDescent="0.2">
      <c r="A43" s="7"/>
      <c r="B43" s="1" t="s">
        <v>5</v>
      </c>
      <c r="C43" s="15"/>
      <c r="D43" s="106">
        <v>11.173184357541899</v>
      </c>
      <c r="E43" s="107">
        <v>9.6463022508038581</v>
      </c>
      <c r="F43" s="107">
        <v>11.538461538461538</v>
      </c>
      <c r="G43" s="107">
        <v>11.203319502074688</v>
      </c>
      <c r="H43" s="107">
        <v>10.526315789473685</v>
      </c>
      <c r="I43" s="11"/>
    </row>
    <row r="44" spans="1:11" x14ac:dyDescent="0.2">
      <c r="A44" s="7"/>
      <c r="B44" s="1" t="s">
        <v>6</v>
      </c>
      <c r="C44" s="15"/>
      <c r="D44" s="108">
        <v>16.666666666666668</v>
      </c>
      <c r="E44" s="107">
        <v>14.705882352941176</v>
      </c>
      <c r="F44" s="107">
        <v>18.666666666666668</v>
      </c>
      <c r="G44" s="107">
        <v>18.333333333333336</v>
      </c>
      <c r="H44" s="107">
        <v>17.857142857142854</v>
      </c>
      <c r="I44" s="11"/>
      <c r="J44" s="35"/>
      <c r="K44" s="35"/>
    </row>
    <row r="45" spans="1:11" ht="15" x14ac:dyDescent="0.25">
      <c r="A45" s="7"/>
      <c r="B45" s="17" t="s">
        <v>7</v>
      </c>
      <c r="C45" s="24"/>
      <c r="D45" s="103">
        <v>16.818181818181817</v>
      </c>
      <c r="E45" s="104">
        <v>15.432873274780427</v>
      </c>
      <c r="F45" s="104">
        <v>17.298937784522003</v>
      </c>
      <c r="G45" s="104">
        <v>16.476345840130506</v>
      </c>
      <c r="H45" s="104">
        <v>15.828677839851023</v>
      </c>
      <c r="I45" s="11"/>
      <c r="J45" s="35"/>
      <c r="K45" s="35"/>
    </row>
    <row r="46" spans="1:11" ht="12.75" customHeight="1" x14ac:dyDescent="0.2">
      <c r="A46" s="7"/>
      <c r="C46" s="15"/>
      <c r="D46" s="27"/>
      <c r="G46" s="33"/>
      <c r="H46" s="33"/>
      <c r="I46" s="11"/>
      <c r="J46" s="35"/>
      <c r="K46" s="35"/>
    </row>
    <row r="47" spans="1:11" ht="15" x14ac:dyDescent="0.25">
      <c r="A47" s="7"/>
      <c r="B47" s="12" t="s">
        <v>105</v>
      </c>
      <c r="C47" s="95" t="s">
        <v>103</v>
      </c>
      <c r="D47" s="14"/>
      <c r="G47" s="33"/>
      <c r="H47" s="33"/>
      <c r="I47" s="11"/>
    </row>
    <row r="48" spans="1:11" x14ac:dyDescent="0.2">
      <c r="A48" s="7"/>
      <c r="B48" s="1" t="s">
        <v>4</v>
      </c>
      <c r="C48" s="15"/>
      <c r="D48" s="106">
        <v>62.568306010928957</v>
      </c>
      <c r="E48" s="107">
        <v>64</v>
      </c>
      <c r="F48" s="107">
        <v>62.080536912751676</v>
      </c>
      <c r="G48" s="107">
        <v>61.217948717948715</v>
      </c>
      <c r="H48" s="107">
        <v>61</v>
      </c>
      <c r="I48" s="11"/>
    </row>
    <row r="49" spans="1:9" x14ac:dyDescent="0.2">
      <c r="A49" s="7"/>
      <c r="B49" s="1" t="s">
        <v>5</v>
      </c>
      <c r="C49" s="15"/>
      <c r="D49" s="106">
        <v>68.715083798882674</v>
      </c>
      <c r="E49" s="107">
        <v>63.665594855305471</v>
      </c>
      <c r="F49" s="107">
        <v>60.83916083916084</v>
      </c>
      <c r="G49" s="107">
        <v>56.84647302904564</v>
      </c>
      <c r="H49" s="107">
        <v>51.674641148325364</v>
      </c>
      <c r="I49" s="11"/>
    </row>
    <row r="50" spans="1:9" x14ac:dyDescent="0.2">
      <c r="A50" s="7"/>
      <c r="B50" s="1" t="s">
        <v>6</v>
      </c>
      <c r="C50" s="15"/>
      <c r="D50" s="108">
        <v>72.435897435897431</v>
      </c>
      <c r="E50" s="107">
        <v>67.647058823529406</v>
      </c>
      <c r="F50" s="107">
        <v>66.666666666666671</v>
      </c>
      <c r="G50" s="107">
        <v>65</v>
      </c>
      <c r="H50" s="107">
        <v>39.285714285714285</v>
      </c>
      <c r="I50" s="11"/>
    </row>
    <row r="51" spans="1:9" ht="15" x14ac:dyDescent="0.25">
      <c r="A51" s="7"/>
      <c r="B51" s="17" t="s">
        <v>7</v>
      </c>
      <c r="C51" s="24"/>
      <c r="D51" s="103">
        <v>66.818181818181813</v>
      </c>
      <c r="E51" s="104">
        <v>64.491844416562117</v>
      </c>
      <c r="F51" s="104">
        <v>62.063732928679819</v>
      </c>
      <c r="G51" s="104">
        <v>59.869494290375208</v>
      </c>
      <c r="H51" s="104">
        <v>56.238361266294227</v>
      </c>
      <c r="I51" s="11"/>
    </row>
    <row r="52" spans="1:9" x14ac:dyDescent="0.2">
      <c r="A52" s="7"/>
      <c r="C52" s="15"/>
      <c r="D52" s="27"/>
      <c r="G52" s="33"/>
      <c r="H52" s="33"/>
      <c r="I52" s="11"/>
    </row>
    <row r="53" spans="1:9" ht="15" x14ac:dyDescent="0.25">
      <c r="A53" s="7"/>
      <c r="B53" s="12" t="s">
        <v>106</v>
      </c>
      <c r="C53" s="95" t="s">
        <v>103</v>
      </c>
      <c r="D53" s="14"/>
      <c r="G53" s="33"/>
      <c r="H53" s="33"/>
      <c r="I53" s="11"/>
    </row>
    <row r="54" spans="1:9" x14ac:dyDescent="0.2">
      <c r="A54" s="7"/>
      <c r="B54" s="1" t="s">
        <v>4</v>
      </c>
      <c r="C54" s="15"/>
      <c r="D54" s="106">
        <v>97.912847271188838</v>
      </c>
      <c r="E54" s="107">
        <v>97.911600629380644</v>
      </c>
      <c r="F54" s="107">
        <v>98.142414860681129</v>
      </c>
      <c r="G54" s="107">
        <v>97.917309472385071</v>
      </c>
      <c r="H54" s="107">
        <v>98.167867209520821</v>
      </c>
      <c r="I54" s="11"/>
    </row>
    <row r="55" spans="1:9" x14ac:dyDescent="0.2">
      <c r="A55" s="7"/>
      <c r="B55" s="1" t="s">
        <v>5</v>
      </c>
      <c r="C55" s="15"/>
      <c r="D55" s="106">
        <v>97.61961437752916</v>
      </c>
      <c r="E55" s="107">
        <v>97.560975609756085</v>
      </c>
      <c r="F55" s="107">
        <v>97.526717557251914</v>
      </c>
      <c r="G55" s="107">
        <v>97.594623275557126</v>
      </c>
      <c r="H55" s="107">
        <v>97.247706422018354</v>
      </c>
      <c r="I55" s="11"/>
    </row>
    <row r="56" spans="1:9" x14ac:dyDescent="0.2">
      <c r="A56" s="7"/>
      <c r="B56" s="1" t="s">
        <v>6</v>
      </c>
      <c r="C56" s="15"/>
      <c r="D56" s="108">
        <v>97.606382978723403</v>
      </c>
      <c r="E56" s="107">
        <v>97.183979974968707</v>
      </c>
      <c r="F56" s="107">
        <v>95.907230559345152</v>
      </c>
      <c r="G56" s="107">
        <v>94.690265486725679</v>
      </c>
      <c r="H56" s="107">
        <v>92.893401015228434</v>
      </c>
      <c r="I56" s="11"/>
    </row>
    <row r="57" spans="1:9" ht="15" x14ac:dyDescent="0.25">
      <c r="A57" s="7"/>
      <c r="B57" s="17" t="s">
        <v>7</v>
      </c>
      <c r="C57" s="24"/>
      <c r="D57" s="103">
        <v>97.775584573337383</v>
      </c>
      <c r="E57" s="104">
        <v>97.711038961038952</v>
      </c>
      <c r="F57" s="104">
        <v>97.793274742071063</v>
      </c>
      <c r="G57" s="104">
        <v>97.674418604651166</v>
      </c>
      <c r="H57" s="104">
        <v>97.806480347400068</v>
      </c>
      <c r="I57" s="11"/>
    </row>
    <row r="58" spans="1:9" ht="15" thickBot="1" x14ac:dyDescent="0.25">
      <c r="A58" s="40"/>
      <c r="B58" s="41"/>
      <c r="C58" s="42"/>
      <c r="D58" s="41"/>
      <c r="E58" s="41"/>
      <c r="F58" s="41"/>
      <c r="G58" s="41"/>
      <c r="H58" s="41"/>
      <c r="I58" s="43"/>
    </row>
    <row r="59" spans="1:9" x14ac:dyDescent="0.2">
      <c r="C59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0346E-BEB7-4B71-9F01-7D59B7E6B7FC}">
  <dimension ref="A1:O258"/>
  <sheetViews>
    <sheetView topLeftCell="A229" zoomScale="85" zoomScaleNormal="85" workbookViewId="0">
      <selection activeCell="D43" sqref="D43"/>
    </sheetView>
  </sheetViews>
  <sheetFormatPr defaultRowHeight="14.25" x14ac:dyDescent="0.2"/>
  <cols>
    <col min="1" max="1" width="9.140625" style="1"/>
    <col min="2" max="2" width="37" style="1" bestFit="1" customWidth="1"/>
    <col min="3" max="3" width="13" style="109" customWidth="1"/>
    <col min="4" max="4" width="12.7109375" style="1" bestFit="1" customWidth="1"/>
    <col min="5" max="8" width="11.5703125" style="1" bestFit="1" customWidth="1"/>
    <col min="9" max="9" width="9.140625" style="1"/>
    <col min="10" max="10" width="19.140625" style="1" customWidth="1"/>
    <col min="11" max="11" width="10.140625" style="1" bestFit="1" customWidth="1"/>
    <col min="12" max="12" width="12.85546875" style="1" bestFit="1" customWidth="1"/>
    <col min="13" max="13" width="11.85546875" style="1" customWidth="1"/>
    <col min="14" max="16384" width="9.140625" style="1"/>
  </cols>
  <sheetData>
    <row r="1" spans="2:12" ht="18" x14ac:dyDescent="0.25">
      <c r="B1" s="215" t="s">
        <v>0</v>
      </c>
      <c r="C1" s="215"/>
      <c r="D1" s="215"/>
      <c r="E1" s="215"/>
      <c r="F1" s="215"/>
      <c r="G1" s="215"/>
      <c r="H1" s="215"/>
    </row>
    <row r="2" spans="2:12" x14ac:dyDescent="0.2">
      <c r="C2" s="109" t="s">
        <v>1</v>
      </c>
    </row>
    <row r="3" spans="2:12" ht="29.25" x14ac:dyDescent="0.25">
      <c r="B3" s="12" t="s">
        <v>2</v>
      </c>
      <c r="C3" s="110" t="s">
        <v>3</v>
      </c>
      <c r="D3" s="111">
        <v>2023</v>
      </c>
      <c r="E3" s="112">
        <v>2022</v>
      </c>
      <c r="F3" s="112">
        <v>2021</v>
      </c>
      <c r="G3" s="112">
        <v>2020</v>
      </c>
      <c r="H3" s="112">
        <v>2019</v>
      </c>
    </row>
    <row r="4" spans="2:12" x14ac:dyDescent="0.2">
      <c r="B4" s="1" t="s">
        <v>4</v>
      </c>
      <c r="D4" s="113">
        <v>2220059.2317566667</v>
      </c>
      <c r="E4" s="113">
        <v>2072999.7433466669</v>
      </c>
      <c r="F4" s="113">
        <v>2128763.439416666</v>
      </c>
      <c r="G4" s="113">
        <v>1676124</v>
      </c>
      <c r="H4" s="113">
        <v>2023827.7577466662</v>
      </c>
    </row>
    <row r="5" spans="2:12" x14ac:dyDescent="0.2">
      <c r="B5" s="1" t="s">
        <v>5</v>
      </c>
      <c r="D5" s="113">
        <v>6358905.5269569997</v>
      </c>
      <c r="E5" s="113">
        <v>5294273.5999999996</v>
      </c>
      <c r="F5" s="113">
        <v>4496145.7731860001</v>
      </c>
      <c r="G5" s="113">
        <v>3013141</v>
      </c>
      <c r="H5" s="113">
        <v>2868282.0736077498</v>
      </c>
    </row>
    <row r="6" spans="2:12" x14ac:dyDescent="0.2">
      <c r="B6" s="1" t="s">
        <v>6</v>
      </c>
      <c r="D6" s="113">
        <v>2075595.7321446347</v>
      </c>
      <c r="E6" s="113">
        <v>1292809.3836486824</v>
      </c>
      <c r="F6" s="113">
        <v>1520549</v>
      </c>
      <c r="G6" s="113">
        <v>1063139</v>
      </c>
      <c r="H6" s="113">
        <v>0</v>
      </c>
    </row>
    <row r="7" spans="2:12" ht="15" x14ac:dyDescent="0.25">
      <c r="B7" s="12" t="s">
        <v>7</v>
      </c>
      <c r="D7" s="113">
        <f>SUM(D4:D6)</f>
        <v>10654560.490858302</v>
      </c>
      <c r="E7" s="113">
        <f>SUM(E4:E6)</f>
        <v>8660082.7269953489</v>
      </c>
      <c r="F7" s="113">
        <f>SUM(F4:F6)</f>
        <v>8145458.2126026656</v>
      </c>
      <c r="G7" s="113">
        <f>SUM(G4:G6)</f>
        <v>5752404</v>
      </c>
      <c r="H7" s="113">
        <f>SUM(H4:H6)</f>
        <v>4892109.831354416</v>
      </c>
    </row>
    <row r="8" spans="2:12" ht="15" x14ac:dyDescent="0.25">
      <c r="B8" s="12"/>
      <c r="D8" s="114"/>
      <c r="E8" s="114"/>
      <c r="F8" s="114"/>
      <c r="G8" s="114"/>
      <c r="H8" s="114"/>
    </row>
    <row r="9" spans="2:12" ht="18" x14ac:dyDescent="0.25">
      <c r="B9" s="215" t="s">
        <v>8</v>
      </c>
      <c r="C9" s="215"/>
      <c r="D9" s="215"/>
      <c r="E9" s="215"/>
      <c r="F9" s="215"/>
      <c r="G9" s="215"/>
      <c r="H9" s="215"/>
    </row>
    <row r="10" spans="2:12" ht="15" x14ac:dyDescent="0.25">
      <c r="C10" s="109" t="s">
        <v>1</v>
      </c>
      <c r="D10" s="111">
        <v>2023</v>
      </c>
      <c r="E10" s="112">
        <v>2022</v>
      </c>
      <c r="F10" s="112">
        <v>2021</v>
      </c>
      <c r="G10" s="112">
        <v>2020</v>
      </c>
      <c r="H10" s="112">
        <v>2019</v>
      </c>
    </row>
    <row r="11" spans="2:12" ht="15" x14ac:dyDescent="0.25">
      <c r="B11" s="12" t="s">
        <v>9</v>
      </c>
      <c r="D11" s="111"/>
      <c r="E11" s="112"/>
      <c r="F11" s="112"/>
      <c r="G11" s="112"/>
      <c r="H11" s="112"/>
    </row>
    <row r="12" spans="2:12" ht="28.5" x14ac:dyDescent="0.2">
      <c r="B12" s="115" t="s">
        <v>10</v>
      </c>
      <c r="C12" s="110" t="s">
        <v>11</v>
      </c>
    </row>
    <row r="13" spans="2:12" x14ac:dyDescent="0.2">
      <c r="B13" s="116" t="s">
        <v>4</v>
      </c>
      <c r="D13" s="117">
        <v>2369.13</v>
      </c>
      <c r="E13" s="117">
        <v>2334</v>
      </c>
      <c r="F13" s="117">
        <v>3370.5030000000002</v>
      </c>
      <c r="G13" s="117">
        <v>2595.4059999999999</v>
      </c>
      <c r="H13" s="118">
        <v>2938.6529999999998</v>
      </c>
    </row>
    <row r="14" spans="2:12" x14ac:dyDescent="0.2">
      <c r="B14" s="116" t="s">
        <v>5</v>
      </c>
      <c r="D14" s="119">
        <v>644.73599999999999</v>
      </c>
      <c r="E14" s="119">
        <v>711.721</v>
      </c>
      <c r="F14" s="117">
        <f>765.313</f>
        <v>765.31299999999999</v>
      </c>
      <c r="G14" s="117">
        <v>820.56500000000005</v>
      </c>
      <c r="H14" s="117">
        <v>751.97299999999996</v>
      </c>
      <c r="L14" s="120"/>
    </row>
    <row r="15" spans="2:12" x14ac:dyDescent="0.2">
      <c r="B15" s="116" t="s">
        <v>6</v>
      </c>
      <c r="D15" s="119">
        <v>583.404</v>
      </c>
      <c r="E15" s="119">
        <v>751.63900000000001</v>
      </c>
      <c r="F15" s="119">
        <v>799.61400000000003</v>
      </c>
      <c r="G15" s="119">
        <v>0</v>
      </c>
      <c r="H15" s="119">
        <v>0</v>
      </c>
      <c r="K15" s="120"/>
      <c r="L15" s="120"/>
    </row>
    <row r="16" spans="2:12" ht="15" x14ac:dyDescent="0.25">
      <c r="B16" s="121" t="s">
        <v>12</v>
      </c>
      <c r="C16" s="122"/>
      <c r="D16" s="123">
        <f>SUM(D13:D15)</f>
        <v>3597.27</v>
      </c>
      <c r="E16" s="123">
        <f>SUM(E13:E15)</f>
        <v>3797.36</v>
      </c>
      <c r="F16" s="124">
        <v>4935.43</v>
      </c>
      <c r="G16" s="124">
        <v>3415.971</v>
      </c>
      <c r="H16" s="124">
        <v>3690.6259999999997</v>
      </c>
      <c r="K16" s="120"/>
      <c r="L16" s="120"/>
    </row>
    <row r="17" spans="2:12" x14ac:dyDescent="0.2">
      <c r="D17" s="117"/>
      <c r="E17" s="117"/>
      <c r="F17" s="117"/>
      <c r="G17" s="117"/>
      <c r="H17" s="117"/>
      <c r="K17" s="120"/>
      <c r="L17" s="120"/>
    </row>
    <row r="18" spans="2:12" ht="28.5" x14ac:dyDescent="0.2">
      <c r="B18" s="115" t="s">
        <v>13</v>
      </c>
      <c r="C18" s="110" t="s">
        <v>11</v>
      </c>
      <c r="F18" s="120"/>
    </row>
    <row r="19" spans="2:12" x14ac:dyDescent="0.2">
      <c r="B19" s="116" t="s">
        <v>4</v>
      </c>
      <c r="D19" s="117">
        <v>229.58600000000001</v>
      </c>
      <c r="E19" s="117">
        <v>207.78100000000001</v>
      </c>
      <c r="F19" s="117">
        <v>212.23</v>
      </c>
      <c r="G19" s="117">
        <v>165.24700000000001</v>
      </c>
      <c r="H19" s="118">
        <v>1251.3409999999999</v>
      </c>
    </row>
    <row r="20" spans="2:12" x14ac:dyDescent="0.2">
      <c r="B20" s="116" t="s">
        <v>5</v>
      </c>
      <c r="D20" s="117">
        <v>0</v>
      </c>
      <c r="E20" s="117">
        <v>0</v>
      </c>
      <c r="F20" s="117">
        <v>810.18100000000004</v>
      </c>
      <c r="G20" s="117">
        <v>43.613999999999997</v>
      </c>
      <c r="H20" s="117">
        <v>58.262999999999998</v>
      </c>
    </row>
    <row r="21" spans="2:12" x14ac:dyDescent="0.2">
      <c r="B21" s="116" t="s">
        <v>6</v>
      </c>
      <c r="D21" s="117">
        <v>826.85400000000004</v>
      </c>
      <c r="E21" s="117">
        <v>1292.681</v>
      </c>
      <c r="F21" s="117"/>
      <c r="G21" s="117">
        <v>0</v>
      </c>
      <c r="H21" s="117"/>
    </row>
    <row r="22" spans="2:12" ht="15" x14ac:dyDescent="0.25">
      <c r="B22" s="121" t="s">
        <v>12</v>
      </c>
      <c r="C22" s="122"/>
      <c r="D22" s="124">
        <v>1056.4399391304355</v>
      </c>
      <c r="E22" s="124">
        <v>1500.4623130434779</v>
      </c>
      <c r="F22" s="124">
        <v>1022.410609869565</v>
      </c>
      <c r="G22" s="124">
        <v>208.86115130434737</v>
      </c>
      <c r="H22" s="124">
        <f>SUM(H19:H21)</f>
        <v>1309.6039999999998</v>
      </c>
    </row>
    <row r="23" spans="2:12" x14ac:dyDescent="0.2">
      <c r="B23" s="116"/>
      <c r="D23" s="117"/>
      <c r="E23" s="117"/>
      <c r="F23" s="117"/>
      <c r="G23" s="117"/>
      <c r="H23" s="117"/>
    </row>
    <row r="24" spans="2:12" ht="28.5" x14ac:dyDescent="0.2">
      <c r="B24" s="115" t="s">
        <v>14</v>
      </c>
      <c r="C24" s="110" t="s">
        <v>11</v>
      </c>
    </row>
    <row r="25" spans="2:12" x14ac:dyDescent="0.2">
      <c r="B25" s="116" t="s">
        <v>4</v>
      </c>
      <c r="D25" s="117">
        <v>14.301</v>
      </c>
      <c r="E25" s="117">
        <v>22.187000000000001</v>
      </c>
      <c r="F25" s="117">
        <v>20.213000000000001</v>
      </c>
      <c r="G25" s="117">
        <v>28.98</v>
      </c>
      <c r="H25" s="117"/>
    </row>
    <row r="26" spans="2:12" x14ac:dyDescent="0.2">
      <c r="B26" s="116" t="s">
        <v>5</v>
      </c>
      <c r="D26" s="117">
        <v>113.251</v>
      </c>
      <c r="E26" s="117">
        <v>43.725000000000001</v>
      </c>
      <c r="F26" s="117">
        <v>45.277999999999999</v>
      </c>
      <c r="G26" s="117">
        <v>54.165999999999997</v>
      </c>
      <c r="H26" s="117">
        <v>20.347999999999999</v>
      </c>
    </row>
    <row r="27" spans="2:12" x14ac:dyDescent="0.2">
      <c r="B27" s="116" t="s">
        <v>6</v>
      </c>
      <c r="D27" s="117">
        <v>537.13099999999997</v>
      </c>
      <c r="E27" s="117">
        <v>664.44600000000003</v>
      </c>
      <c r="F27" s="117">
        <v>1050.7139999999999</v>
      </c>
      <c r="G27" s="117">
        <v>2100.1350000000002</v>
      </c>
      <c r="H27" s="117"/>
    </row>
    <row r="28" spans="2:12" ht="15" x14ac:dyDescent="0.25">
      <c r="B28" s="121" t="s">
        <v>12</v>
      </c>
      <c r="C28" s="122"/>
      <c r="D28" s="125">
        <f>SUM(D25:D27)</f>
        <v>664.68299999999999</v>
      </c>
      <c r="E28" s="124">
        <v>730.35840000000019</v>
      </c>
      <c r="F28" s="124">
        <v>1116.2049999999999</v>
      </c>
      <c r="G28" s="124">
        <v>2183.2810000000004</v>
      </c>
      <c r="H28" s="124">
        <f>SUM(H25:H27)</f>
        <v>20.347999999999999</v>
      </c>
    </row>
    <row r="29" spans="2:12" x14ac:dyDescent="0.2">
      <c r="B29" s="126"/>
      <c r="D29" s="117"/>
      <c r="E29" s="117"/>
      <c r="F29" s="117"/>
      <c r="G29" s="117"/>
      <c r="H29" s="117"/>
    </row>
    <row r="30" spans="2:12" ht="29.25" x14ac:dyDescent="0.25">
      <c r="B30" s="12" t="s">
        <v>15</v>
      </c>
      <c r="C30" s="110" t="s">
        <v>11</v>
      </c>
    </row>
    <row r="31" spans="2:12" x14ac:dyDescent="0.2">
      <c r="B31" s="126" t="s">
        <v>4</v>
      </c>
      <c r="D31" s="23">
        <f>+D13+D19+D25</f>
        <v>2613.0170000000003</v>
      </c>
      <c r="E31" s="23">
        <f t="shared" ref="E31:H34" si="0">+E13+E19+E25</f>
        <v>2563.9679999999998</v>
      </c>
      <c r="F31" s="23">
        <f t="shared" si="0"/>
        <v>3602.9460000000004</v>
      </c>
      <c r="G31" s="23">
        <f t="shared" si="0"/>
        <v>2789.6329999999998</v>
      </c>
      <c r="H31" s="23">
        <f t="shared" si="0"/>
        <v>4189.9939999999997</v>
      </c>
    </row>
    <row r="32" spans="2:12" x14ac:dyDescent="0.2">
      <c r="B32" s="126" t="s">
        <v>5</v>
      </c>
      <c r="D32" s="23">
        <f t="shared" ref="D32:E34" si="1">+D14+D20+D26</f>
        <v>757.98699999999997</v>
      </c>
      <c r="E32" s="127">
        <f>+E14+E20+E26</f>
        <v>755.44600000000003</v>
      </c>
      <c r="F32" s="23">
        <f t="shared" si="0"/>
        <v>1620.7720000000002</v>
      </c>
      <c r="G32" s="23">
        <f t="shared" si="0"/>
        <v>918.34500000000003</v>
      </c>
      <c r="H32" s="23">
        <f>+H14+H20+H26</f>
        <v>830.58399999999995</v>
      </c>
    </row>
    <row r="33" spans="2:8" x14ac:dyDescent="0.2">
      <c r="B33" s="126" t="s">
        <v>6</v>
      </c>
      <c r="D33" s="23">
        <f t="shared" si="1"/>
        <v>1947.3890000000001</v>
      </c>
      <c r="E33" s="23">
        <f t="shared" si="1"/>
        <v>2708.7660000000001</v>
      </c>
      <c r="F33" s="23">
        <f t="shared" si="0"/>
        <v>1850.328</v>
      </c>
      <c r="G33" s="23">
        <f t="shared" si="0"/>
        <v>2100.1350000000002</v>
      </c>
      <c r="H33" s="23">
        <f t="shared" si="0"/>
        <v>0</v>
      </c>
    </row>
    <row r="34" spans="2:8" ht="15" x14ac:dyDescent="0.25">
      <c r="B34" s="12" t="s">
        <v>12</v>
      </c>
      <c r="D34" s="23">
        <f t="shared" si="1"/>
        <v>5318.3929391304355</v>
      </c>
      <c r="E34" s="117">
        <f>+E16+E22+E28</f>
        <v>6028.1807130434781</v>
      </c>
      <c r="F34" s="117">
        <f t="shared" si="0"/>
        <v>7074.0456098695649</v>
      </c>
      <c r="G34" s="117">
        <f t="shared" si="0"/>
        <v>5808.1131513043474</v>
      </c>
      <c r="H34" s="117">
        <f>+H16+H22+H28</f>
        <v>5020.5779999999995</v>
      </c>
    </row>
    <row r="35" spans="2:8" ht="15" x14ac:dyDescent="0.25">
      <c r="B35" s="12"/>
      <c r="D35" s="117"/>
      <c r="E35" s="117"/>
      <c r="F35" s="117"/>
      <c r="G35" s="117"/>
      <c r="H35" s="117"/>
    </row>
    <row r="36" spans="2:8" ht="29.25" x14ac:dyDescent="0.25">
      <c r="B36" s="12" t="s">
        <v>16</v>
      </c>
      <c r="C36" s="110" t="s">
        <v>11</v>
      </c>
    </row>
    <row r="37" spans="2:8" x14ac:dyDescent="0.2">
      <c r="B37" s="1" t="s">
        <v>4</v>
      </c>
      <c r="D37" s="117">
        <v>23756.811650894728</v>
      </c>
      <c r="E37" s="117">
        <v>23809.172277456251</v>
      </c>
      <c r="F37" s="117">
        <v>25870.322539623266</v>
      </c>
      <c r="G37" s="117">
        <v>23507.882303870017</v>
      </c>
      <c r="H37" s="117">
        <v>27077.407119680749</v>
      </c>
    </row>
    <row r="38" spans="2:8" x14ac:dyDescent="0.2">
      <c r="B38" s="1" t="s">
        <v>5</v>
      </c>
      <c r="D38" s="117">
        <v>3706.5897049999999</v>
      </c>
      <c r="E38" s="117">
        <v>4307</v>
      </c>
      <c r="F38" s="117">
        <v>3715.9007449999999</v>
      </c>
      <c r="G38" s="117">
        <v>1670.2074849999999</v>
      </c>
      <c r="H38" s="117">
        <v>1901.3763075000006</v>
      </c>
    </row>
    <row r="39" spans="2:8" x14ac:dyDescent="0.2">
      <c r="B39" s="1" t="s">
        <v>6</v>
      </c>
      <c r="D39" s="117">
        <v>4273.5405000000001</v>
      </c>
      <c r="E39" s="117">
        <v>3998.0729999999999</v>
      </c>
      <c r="F39" s="117">
        <v>2415.5309999999999</v>
      </c>
      <c r="G39" s="117">
        <v>2913.6979999999999</v>
      </c>
      <c r="H39" s="117">
        <v>0</v>
      </c>
    </row>
    <row r="40" spans="2:8" ht="15" x14ac:dyDescent="0.25">
      <c r="B40" s="12" t="s">
        <v>12</v>
      </c>
      <c r="D40" s="114">
        <f>SUM(D37:D39)</f>
        <v>31736.941855894725</v>
      </c>
      <c r="E40" s="114">
        <f>SUM(E37:E39)</f>
        <v>32114.245277456252</v>
      </c>
      <c r="F40" s="114">
        <f>SUM(F37:F39)</f>
        <v>32001.754284623265</v>
      </c>
      <c r="G40" s="114">
        <f>SUM(G37:G39)</f>
        <v>28091.787788870017</v>
      </c>
      <c r="H40" s="114">
        <f>SUM(H37:H39)</f>
        <v>28978.783427180751</v>
      </c>
    </row>
    <row r="41" spans="2:8" ht="15" x14ac:dyDescent="0.25">
      <c r="B41" s="12"/>
      <c r="D41" s="114"/>
      <c r="E41" s="114"/>
      <c r="F41" s="114"/>
      <c r="G41" s="114"/>
      <c r="H41" s="114"/>
    </row>
    <row r="42" spans="2:8" ht="29.25" x14ac:dyDescent="0.25">
      <c r="B42" s="12" t="s">
        <v>17</v>
      </c>
      <c r="C42" s="110" t="s">
        <v>11</v>
      </c>
    </row>
    <row r="43" spans="2:8" x14ac:dyDescent="0.2">
      <c r="B43" s="1" t="s">
        <v>4</v>
      </c>
      <c r="D43" s="128">
        <f t="shared" ref="D43:H45" si="2">+D37+D31</f>
        <v>26369.828650894728</v>
      </c>
      <c r="E43" s="128">
        <f t="shared" si="2"/>
        <v>26373.140277456252</v>
      </c>
      <c r="F43" s="128">
        <f t="shared" si="2"/>
        <v>29473.268539623266</v>
      </c>
      <c r="G43" s="128">
        <f t="shared" si="2"/>
        <v>26297.515303870015</v>
      </c>
      <c r="H43" s="128">
        <f>+H37+H31</f>
        <v>31267.401119680748</v>
      </c>
    </row>
    <row r="44" spans="2:8" x14ac:dyDescent="0.2">
      <c r="B44" s="1" t="s">
        <v>5</v>
      </c>
      <c r="D44" s="128">
        <f t="shared" si="2"/>
        <v>4464.5767049999995</v>
      </c>
      <c r="E44" s="128">
        <f t="shared" si="2"/>
        <v>5062.4459999999999</v>
      </c>
      <c r="F44" s="128">
        <f t="shared" si="2"/>
        <v>5336.6727449999998</v>
      </c>
      <c r="G44" s="128">
        <f t="shared" si="2"/>
        <v>2588.5524850000002</v>
      </c>
      <c r="H44" s="128">
        <f t="shared" si="2"/>
        <v>2731.9603075000005</v>
      </c>
    </row>
    <row r="45" spans="2:8" x14ac:dyDescent="0.2">
      <c r="B45" s="1" t="s">
        <v>6</v>
      </c>
      <c r="D45" s="128">
        <f t="shared" si="2"/>
        <v>6220.9295000000002</v>
      </c>
      <c r="E45" s="128">
        <f t="shared" si="2"/>
        <v>6706.8389999999999</v>
      </c>
      <c r="F45" s="128">
        <f t="shared" si="2"/>
        <v>4265.8590000000004</v>
      </c>
      <c r="G45" s="128">
        <f t="shared" si="2"/>
        <v>5013.8330000000005</v>
      </c>
      <c r="H45" s="128">
        <f t="shared" si="2"/>
        <v>0</v>
      </c>
    </row>
    <row r="46" spans="2:8" ht="15" x14ac:dyDescent="0.25">
      <c r="B46" s="12" t="s">
        <v>7</v>
      </c>
      <c r="D46" s="114">
        <f>D34+D40</f>
        <v>37055.334795025163</v>
      </c>
      <c r="E46" s="114">
        <f>E34+E40</f>
        <v>38142.425990499731</v>
      </c>
      <c r="F46" s="114">
        <f>F34+F40</f>
        <v>39075.799894492826</v>
      </c>
      <c r="G46" s="114">
        <f>G34+G40</f>
        <v>33899.900940174368</v>
      </c>
      <c r="H46" s="114">
        <f>H34+H40</f>
        <v>33999.361427180753</v>
      </c>
    </row>
    <row r="47" spans="2:8" ht="15" x14ac:dyDescent="0.25">
      <c r="B47" s="12"/>
      <c r="D47" s="114"/>
      <c r="E47" s="114"/>
      <c r="F47" s="114"/>
      <c r="G47" s="114"/>
      <c r="H47" s="114"/>
    </row>
    <row r="48" spans="2:8" ht="15" x14ac:dyDescent="0.25">
      <c r="B48" s="12" t="s">
        <v>18</v>
      </c>
      <c r="C48" s="109" t="s">
        <v>19</v>
      </c>
      <c r="D48" s="114"/>
      <c r="E48" s="114"/>
      <c r="F48" s="114"/>
      <c r="G48" s="114"/>
      <c r="H48" s="114"/>
    </row>
    <row r="49" spans="2:8" x14ac:dyDescent="0.2">
      <c r="B49" s="1" t="s">
        <v>4</v>
      </c>
      <c r="D49" s="129">
        <f>+D37/D43*100</f>
        <v>90.090883658770608</v>
      </c>
      <c r="E49" s="129">
        <f t="shared" ref="E49:H49" si="3">+E37/E43*100</f>
        <v>90.278108814399786</v>
      </c>
      <c r="F49" s="129">
        <f t="shared" si="3"/>
        <v>87.775546525638063</v>
      </c>
      <c r="G49" s="129">
        <f t="shared" si="3"/>
        <v>89.392028228653714</v>
      </c>
      <c r="H49" s="129">
        <f t="shared" si="3"/>
        <v>86.599481089067311</v>
      </c>
    </row>
    <row r="50" spans="2:8" x14ac:dyDescent="0.2">
      <c r="B50" s="1" t="s">
        <v>5</v>
      </c>
      <c r="D50" s="129">
        <f t="shared" ref="D50:H52" si="4">+D38/D44*100</f>
        <v>83.0221978457418</v>
      </c>
      <c r="E50" s="129">
        <f t="shared" si="4"/>
        <v>85.077450702684047</v>
      </c>
      <c r="F50" s="129">
        <f t="shared" si="4"/>
        <v>69.629541149613814</v>
      </c>
      <c r="G50" s="129">
        <f t="shared" si="4"/>
        <v>64.522836399046383</v>
      </c>
      <c r="H50" s="129">
        <f t="shared" si="4"/>
        <v>69.59750850992188</v>
      </c>
    </row>
    <row r="51" spans="2:8" x14ac:dyDescent="0.2">
      <c r="B51" s="1" t="s">
        <v>6</v>
      </c>
      <c r="D51" s="129">
        <f t="shared" si="4"/>
        <v>68.696173136184868</v>
      </c>
      <c r="E51" s="129">
        <f t="shared" si="4"/>
        <v>59.611882736412781</v>
      </c>
      <c r="F51" s="129">
        <f t="shared" si="4"/>
        <v>56.624726696311335</v>
      </c>
      <c r="G51" s="129">
        <f t="shared" si="4"/>
        <v>58.113184064965864</v>
      </c>
      <c r="H51" s="129">
        <v>0</v>
      </c>
    </row>
    <row r="52" spans="2:8" ht="15" x14ac:dyDescent="0.25">
      <c r="B52" s="12" t="s">
        <v>7</v>
      </c>
      <c r="D52" s="114">
        <f>+D40/D46*100</f>
        <v>85.64742980046033</v>
      </c>
      <c r="E52" s="114">
        <f t="shared" si="4"/>
        <v>84.195602255229019</v>
      </c>
      <c r="F52" s="114">
        <f t="shared" si="4"/>
        <v>81.896607033074332</v>
      </c>
      <c r="G52" s="114">
        <f t="shared" si="4"/>
        <v>82.866872792477025</v>
      </c>
      <c r="H52" s="114">
        <f t="shared" si="4"/>
        <v>85.233316776395966</v>
      </c>
    </row>
    <row r="53" spans="2:8" ht="15" x14ac:dyDescent="0.25">
      <c r="B53" s="12"/>
      <c r="D53" s="114"/>
      <c r="E53" s="114"/>
      <c r="F53" s="114"/>
      <c r="G53" s="114"/>
      <c r="H53" s="114"/>
    </row>
    <row r="54" spans="2:8" ht="18" x14ac:dyDescent="0.25">
      <c r="B54" s="215" t="s">
        <v>20</v>
      </c>
      <c r="C54" s="215"/>
      <c r="D54" s="215"/>
      <c r="E54" s="215"/>
      <c r="F54" s="215"/>
      <c r="G54" s="215"/>
      <c r="H54" s="215"/>
    </row>
    <row r="55" spans="2:8" ht="15" x14ac:dyDescent="0.25">
      <c r="B55" s="12"/>
      <c r="C55" s="130" t="s">
        <v>1</v>
      </c>
      <c r="D55" s="131">
        <v>2023</v>
      </c>
      <c r="E55" s="132">
        <v>2022</v>
      </c>
      <c r="F55" s="132">
        <v>2021</v>
      </c>
      <c r="G55" s="132">
        <v>2020</v>
      </c>
      <c r="H55" s="132">
        <v>2019</v>
      </c>
    </row>
    <row r="56" spans="2:8" ht="29.25" x14ac:dyDescent="0.25">
      <c r="B56" s="12" t="s">
        <v>21</v>
      </c>
      <c r="C56" s="133" t="s">
        <v>22</v>
      </c>
      <c r="D56" s="134"/>
      <c r="E56" s="134"/>
      <c r="F56" s="134"/>
      <c r="G56" s="134"/>
      <c r="H56" s="134"/>
    </row>
    <row r="57" spans="2:8" x14ac:dyDescent="0.2">
      <c r="B57" s="1" t="s">
        <v>4</v>
      </c>
      <c r="C57" s="130"/>
      <c r="D57" s="135">
        <f>+D31*1000/D4</f>
        <v>1.1770032810937201</v>
      </c>
      <c r="E57" s="135">
        <f t="shared" ref="E57:H57" si="5">+E31*1000/E4</f>
        <v>1.2368395163719172</v>
      </c>
      <c r="F57" s="135">
        <f t="shared" si="5"/>
        <v>1.6925065196475269</v>
      </c>
      <c r="G57" s="135">
        <f t="shared" si="5"/>
        <v>1.6643356935405733</v>
      </c>
      <c r="H57" s="135">
        <f t="shared" si="5"/>
        <v>2.0703313233855174</v>
      </c>
    </row>
    <row r="58" spans="2:8" x14ac:dyDescent="0.2">
      <c r="B58" s="1" t="s">
        <v>5</v>
      </c>
      <c r="C58" s="130"/>
      <c r="D58" s="135">
        <f>+D44*1000/D5</f>
        <v>0.7020982912976983</v>
      </c>
      <c r="E58" s="135">
        <f t="shared" ref="E58:H59" si="6">+E44*1000/E5</f>
        <v>0.9562116321302323</v>
      </c>
      <c r="F58" s="135">
        <f t="shared" si="6"/>
        <v>1.1869438879910685</v>
      </c>
      <c r="G58" s="135">
        <f t="shared" si="6"/>
        <v>0.85908773767971702</v>
      </c>
      <c r="H58" s="135">
        <f t="shared" si="6"/>
        <v>0.95247267785755729</v>
      </c>
    </row>
    <row r="59" spans="2:8" x14ac:dyDescent="0.2">
      <c r="B59" s="1" t="s">
        <v>6</v>
      </c>
      <c r="C59" s="130"/>
      <c r="D59" s="135">
        <f>+D45*1000/D6</f>
        <v>2.9971778240130358</v>
      </c>
      <c r="E59" s="135">
        <f t="shared" si="6"/>
        <v>5.1878019179218509</v>
      </c>
      <c r="F59" s="135">
        <f t="shared" si="6"/>
        <v>2.8054728916989848</v>
      </c>
      <c r="G59" s="135">
        <f t="shared" si="6"/>
        <v>4.7160653498742882</v>
      </c>
      <c r="H59" s="135"/>
    </row>
    <row r="60" spans="2:8" ht="15" x14ac:dyDescent="0.25">
      <c r="B60" s="12" t="s">
        <v>7</v>
      </c>
      <c r="C60" s="130"/>
      <c r="D60" s="136">
        <f>D34/D7*1000</f>
        <v>0.49916586833343901</v>
      </c>
      <c r="E60" s="136">
        <f t="shared" ref="E60:H60" si="7">E34/E7*1000</f>
        <v>0.69608812098899897</v>
      </c>
      <c r="F60" s="136">
        <f t="shared" si="7"/>
        <v>0.86846502986469076</v>
      </c>
      <c r="G60" s="136">
        <f t="shared" si="7"/>
        <v>1.0096844990901799</v>
      </c>
      <c r="H60" s="136">
        <f t="shared" si="7"/>
        <v>1.0262602789132427</v>
      </c>
    </row>
    <row r="61" spans="2:8" ht="15" x14ac:dyDescent="0.25">
      <c r="B61" s="12"/>
      <c r="C61" s="130"/>
      <c r="D61" s="136"/>
      <c r="E61" s="136"/>
      <c r="F61" s="136"/>
      <c r="G61" s="136"/>
      <c r="H61" s="136"/>
    </row>
    <row r="62" spans="2:8" ht="29.25" x14ac:dyDescent="0.25">
      <c r="B62" s="12" t="s">
        <v>23</v>
      </c>
      <c r="C62" s="133" t="s">
        <v>24</v>
      </c>
      <c r="D62" s="134"/>
      <c r="E62" s="134"/>
      <c r="F62" s="134"/>
      <c r="G62" s="134"/>
      <c r="H62" s="134"/>
    </row>
    <row r="63" spans="2:8" x14ac:dyDescent="0.2">
      <c r="B63" s="1" t="s">
        <v>4</v>
      </c>
      <c r="C63" s="130"/>
      <c r="D63" s="137">
        <f>+D43/D4</f>
        <v>1.1877984277937065E-2</v>
      </c>
      <c r="E63" s="137">
        <f t="shared" ref="E63:H65" si="8">+E43/E4</f>
        <v>1.2722211067368127E-2</v>
      </c>
      <c r="F63" s="137">
        <f t="shared" si="8"/>
        <v>1.3845253067527161E-2</v>
      </c>
      <c r="G63" s="137">
        <f t="shared" si="8"/>
        <v>1.5689480792512974E-2</v>
      </c>
      <c r="H63" s="137">
        <f t="shared" si="8"/>
        <v>1.5449635474164034E-2</v>
      </c>
    </row>
    <row r="64" spans="2:8" x14ac:dyDescent="0.2">
      <c r="B64" s="1" t="s">
        <v>5</v>
      </c>
      <c r="C64" s="130"/>
      <c r="D64" s="137">
        <f>+D44/D5</f>
        <v>7.0209829129769838E-4</v>
      </c>
      <c r="E64" s="137">
        <f t="shared" si="8"/>
        <v>9.5621163213023227E-4</v>
      </c>
      <c r="F64" s="137">
        <f t="shared" si="8"/>
        <v>1.1869438879910685E-3</v>
      </c>
      <c r="G64" s="137">
        <f t="shared" si="8"/>
        <v>8.5908773767971703E-4</v>
      </c>
      <c r="H64" s="137">
        <f t="shared" si="8"/>
        <v>9.5247267785755719E-4</v>
      </c>
    </row>
    <row r="65" spans="2:8" x14ac:dyDescent="0.2">
      <c r="B65" s="1" t="s">
        <v>6</v>
      </c>
      <c r="C65" s="130"/>
      <c r="D65" s="137">
        <f>+D45/D6</f>
        <v>2.9971778240130359E-3</v>
      </c>
      <c r="E65" s="137">
        <f t="shared" si="8"/>
        <v>5.1878019179218502E-3</v>
      </c>
      <c r="F65" s="137">
        <f t="shared" si="8"/>
        <v>2.8054728916989853E-3</v>
      </c>
      <c r="G65" s="137">
        <f t="shared" si="8"/>
        <v>4.7160653498742877E-3</v>
      </c>
      <c r="H65" s="137"/>
    </row>
    <row r="66" spans="2:8" ht="15" x14ac:dyDescent="0.25">
      <c r="B66" s="12" t="s">
        <v>7</v>
      </c>
      <c r="C66" s="130"/>
      <c r="D66" s="138">
        <f>D46/D7</f>
        <v>3.4778848763230485E-3</v>
      </c>
      <c r="E66" s="138">
        <f t="shared" ref="E66:H66" si="9">E46/E7</f>
        <v>4.4043951071739244E-3</v>
      </c>
      <c r="F66" s="138">
        <f t="shared" si="9"/>
        <v>4.7972500594300133E-3</v>
      </c>
      <c r="G66" s="138">
        <f t="shared" si="9"/>
        <v>5.8931710881527733E-3</v>
      </c>
      <c r="H66" s="138">
        <f t="shared" si="9"/>
        <v>6.9498360828435827E-3</v>
      </c>
    </row>
    <row r="67" spans="2:8" ht="15" x14ac:dyDescent="0.25">
      <c r="B67" s="12"/>
      <c r="C67" s="130"/>
      <c r="D67" s="136"/>
      <c r="E67" s="136"/>
      <c r="F67" s="136"/>
      <c r="G67" s="136"/>
      <c r="H67" s="136"/>
    </row>
    <row r="68" spans="2:8" ht="29.25" x14ac:dyDescent="0.25">
      <c r="B68" s="12" t="s">
        <v>23</v>
      </c>
      <c r="C68" s="133" t="s">
        <v>25</v>
      </c>
      <c r="D68" s="134"/>
      <c r="E68" s="134"/>
      <c r="F68" s="134"/>
      <c r="G68" s="134"/>
      <c r="H68" s="134"/>
    </row>
    <row r="69" spans="2:8" x14ac:dyDescent="0.2">
      <c r="B69" s="1" t="s">
        <v>4</v>
      </c>
      <c r="C69" s="130"/>
      <c r="D69" s="139">
        <f>+D43*1000/D4</f>
        <v>11.877984277937065</v>
      </c>
      <c r="E69" s="139">
        <f t="shared" ref="E69:H72" si="10">+E43*1000/E4</f>
        <v>12.722211067368127</v>
      </c>
      <c r="F69" s="139">
        <f t="shared" si="10"/>
        <v>13.845253067527162</v>
      </c>
      <c r="G69" s="139">
        <f t="shared" si="10"/>
        <v>15.689480792512974</v>
      </c>
      <c r="H69" s="139">
        <f t="shared" si="10"/>
        <v>15.449635474164033</v>
      </c>
    </row>
    <row r="70" spans="2:8" x14ac:dyDescent="0.2">
      <c r="B70" s="1" t="s">
        <v>5</v>
      </c>
      <c r="C70" s="130"/>
      <c r="D70" s="139">
        <f>+D44*1000/D5</f>
        <v>0.7020982912976983</v>
      </c>
      <c r="E70" s="139">
        <f t="shared" si="10"/>
        <v>0.9562116321302323</v>
      </c>
      <c r="F70" s="139">
        <f t="shared" si="10"/>
        <v>1.1869438879910685</v>
      </c>
      <c r="G70" s="139">
        <f t="shared" si="10"/>
        <v>0.85908773767971702</v>
      </c>
      <c r="H70" s="139">
        <f t="shared" si="10"/>
        <v>0.95247267785755729</v>
      </c>
    </row>
    <row r="71" spans="2:8" x14ac:dyDescent="0.2">
      <c r="B71" s="1" t="s">
        <v>6</v>
      </c>
      <c r="C71" s="130"/>
      <c r="D71" s="139">
        <f>+D45*1000/D6</f>
        <v>2.9971778240130358</v>
      </c>
      <c r="E71" s="139">
        <f t="shared" si="10"/>
        <v>5.1878019179218509</v>
      </c>
      <c r="F71" s="139">
        <f t="shared" si="10"/>
        <v>2.8054728916989848</v>
      </c>
      <c r="G71" s="139">
        <f t="shared" si="10"/>
        <v>4.7160653498742882</v>
      </c>
      <c r="H71" s="139"/>
    </row>
    <row r="72" spans="2:8" ht="15" x14ac:dyDescent="0.25">
      <c r="B72" s="12" t="s">
        <v>7</v>
      </c>
      <c r="C72" s="130"/>
      <c r="D72" s="136">
        <f>+D46*1000/D7</f>
        <v>3.4778848763230483</v>
      </c>
      <c r="E72" s="136">
        <f t="shared" si="10"/>
        <v>4.404395107173924</v>
      </c>
      <c r="F72" s="136">
        <f t="shared" si="10"/>
        <v>4.7972500594300129</v>
      </c>
      <c r="G72" s="136">
        <f t="shared" si="10"/>
        <v>5.8931710881527746</v>
      </c>
      <c r="H72" s="136">
        <f t="shared" si="10"/>
        <v>6.9498360828435821</v>
      </c>
    </row>
    <row r="73" spans="2:8" x14ac:dyDescent="0.2">
      <c r="C73" s="130"/>
      <c r="D73" s="134"/>
      <c r="E73" s="134"/>
      <c r="F73" s="134"/>
      <c r="G73" s="134"/>
      <c r="H73" s="134"/>
    </row>
    <row r="75" spans="2:8" ht="18" x14ac:dyDescent="0.25">
      <c r="B75" s="215" t="s">
        <v>26</v>
      </c>
      <c r="C75" s="215"/>
      <c r="D75" s="215"/>
      <c r="E75" s="215"/>
      <c r="F75" s="215"/>
      <c r="G75" s="215"/>
      <c r="H75" s="215"/>
    </row>
    <row r="76" spans="2:8" ht="15" x14ac:dyDescent="0.25">
      <c r="B76" s="12"/>
      <c r="C76" s="109" t="s">
        <v>1</v>
      </c>
      <c r="D76" s="111">
        <v>2023</v>
      </c>
      <c r="E76" s="112">
        <v>2022</v>
      </c>
      <c r="F76" s="112">
        <v>2021</v>
      </c>
      <c r="G76" s="112">
        <v>2020</v>
      </c>
      <c r="H76" s="112">
        <v>2019</v>
      </c>
    </row>
    <row r="77" spans="2:8" ht="15" x14ac:dyDescent="0.25">
      <c r="B77" s="12" t="s">
        <v>27</v>
      </c>
      <c r="C77" s="140" t="s">
        <v>28</v>
      </c>
    </row>
    <row r="78" spans="2:8" x14ac:dyDescent="0.2">
      <c r="B78" s="141" t="s">
        <v>29</v>
      </c>
      <c r="C78" s="140"/>
      <c r="D78" s="142"/>
      <c r="E78" s="142"/>
      <c r="F78" s="142"/>
      <c r="G78" s="142"/>
    </row>
    <row r="79" spans="2:8" x14ac:dyDescent="0.2">
      <c r="B79" s="116" t="s">
        <v>30</v>
      </c>
      <c r="C79" s="140"/>
      <c r="D79" s="143">
        <v>615881.82000000007</v>
      </c>
      <c r="E79" s="144">
        <v>616881</v>
      </c>
      <c r="F79" s="143">
        <v>147788</v>
      </c>
      <c r="G79" s="143">
        <v>532797</v>
      </c>
      <c r="H79" s="23">
        <v>560280</v>
      </c>
    </row>
    <row r="80" spans="2:8" x14ac:dyDescent="0.2">
      <c r="B80" s="116" t="s">
        <v>31</v>
      </c>
      <c r="C80" s="140"/>
      <c r="D80" s="143">
        <v>295048.92223999999</v>
      </c>
      <c r="E80" s="144">
        <f>163+232810</f>
        <v>232973</v>
      </c>
      <c r="F80" s="143">
        <f>34+46719</f>
        <v>46753</v>
      </c>
      <c r="G80" s="143">
        <f>127+199310</f>
        <v>199437</v>
      </c>
      <c r="H80" s="1">
        <v>206671</v>
      </c>
    </row>
    <row r="81" spans="2:8" x14ac:dyDescent="0.2">
      <c r="B81" s="116" t="s">
        <v>32</v>
      </c>
      <c r="C81" s="140"/>
      <c r="D81" s="143">
        <v>910930.74224000005</v>
      </c>
      <c r="E81" s="143">
        <f>SUM(E79:E80)</f>
        <v>849854</v>
      </c>
      <c r="F81" s="143">
        <f>SUM(F79:F80)</f>
        <v>194541</v>
      </c>
      <c r="G81" s="143">
        <f t="shared" ref="G81:H81" si="11">SUM(G79:G80)</f>
        <v>732234</v>
      </c>
      <c r="H81" s="143">
        <f t="shared" si="11"/>
        <v>766951</v>
      </c>
    </row>
    <row r="82" spans="2:8" x14ac:dyDescent="0.2">
      <c r="B82" s="116"/>
      <c r="C82" s="140"/>
      <c r="D82" s="143"/>
      <c r="E82" s="143"/>
      <c r="F82" s="143"/>
      <c r="G82" s="143"/>
    </row>
    <row r="83" spans="2:8" x14ac:dyDescent="0.2">
      <c r="B83" s="141" t="s">
        <v>33</v>
      </c>
      <c r="C83" s="140"/>
      <c r="D83" s="143"/>
      <c r="E83" s="143"/>
      <c r="F83" s="23"/>
      <c r="G83" s="143"/>
    </row>
    <row r="84" spans="2:8" x14ac:dyDescent="0.2">
      <c r="B84" s="116" t="s">
        <v>30</v>
      </c>
      <c r="C84" s="140"/>
      <c r="D84" s="144">
        <v>152070.77600000001</v>
      </c>
      <c r="E84" s="143">
        <v>128375</v>
      </c>
      <c r="F84" s="23">
        <v>45601</v>
      </c>
      <c r="G84" s="143">
        <v>155375</v>
      </c>
      <c r="H84" s="1">
        <v>104741</v>
      </c>
    </row>
    <row r="85" spans="2:8" x14ac:dyDescent="0.2">
      <c r="B85" s="116" t="s">
        <v>31</v>
      </c>
      <c r="C85" s="140"/>
      <c r="D85" s="144">
        <v>210526.22899999999</v>
      </c>
      <c r="E85" s="143">
        <v>186782</v>
      </c>
      <c r="F85" s="23">
        <f>27306+2427</f>
        <v>29733</v>
      </c>
      <c r="G85" s="143">
        <v>57896</v>
      </c>
      <c r="H85" s="1">
        <f>53121+46223</f>
        <v>99344</v>
      </c>
    </row>
    <row r="86" spans="2:8" x14ac:dyDescent="0.2">
      <c r="B86" s="116" t="s">
        <v>32</v>
      </c>
      <c r="C86" s="140"/>
      <c r="D86" s="143">
        <v>362597.005</v>
      </c>
      <c r="E86" s="143">
        <f>SUM(E84:E85)</f>
        <v>315157</v>
      </c>
      <c r="F86" s="23">
        <v>75334</v>
      </c>
      <c r="G86" s="143">
        <v>213271</v>
      </c>
      <c r="H86" s="1">
        <f>SUM(H84:H85)</f>
        <v>204085</v>
      </c>
    </row>
    <row r="87" spans="2:8" x14ac:dyDescent="0.2">
      <c r="B87" s="116"/>
      <c r="C87" s="140"/>
      <c r="D87" s="143"/>
      <c r="E87" s="143"/>
      <c r="F87" s="23"/>
      <c r="G87" s="143"/>
    </row>
    <row r="88" spans="2:8" x14ac:dyDescent="0.2">
      <c r="B88" s="141" t="s">
        <v>34</v>
      </c>
      <c r="C88" s="140"/>
      <c r="D88" s="143"/>
      <c r="E88" s="143"/>
      <c r="F88" s="23"/>
      <c r="G88" s="143"/>
    </row>
    <row r="89" spans="2:8" x14ac:dyDescent="0.2">
      <c r="B89" s="116" t="s">
        <v>30</v>
      </c>
      <c r="C89" s="140"/>
      <c r="D89" s="143">
        <v>60196.545700000002</v>
      </c>
      <c r="E89" s="143">
        <v>40220</v>
      </c>
      <c r="F89" s="23">
        <v>5920</v>
      </c>
      <c r="G89" s="143">
        <v>24456</v>
      </c>
      <c r="H89" s="23">
        <v>0</v>
      </c>
    </row>
    <row r="90" spans="2:8" x14ac:dyDescent="0.2">
      <c r="B90" s="116" t="s">
        <v>31</v>
      </c>
      <c r="C90" s="140"/>
      <c r="D90" s="143">
        <v>85860.229300000006</v>
      </c>
      <c r="E90" s="143">
        <v>73031</v>
      </c>
      <c r="F90" s="23">
        <v>19367</v>
      </c>
      <c r="G90" s="143">
        <v>61587</v>
      </c>
      <c r="H90" s="23">
        <v>0</v>
      </c>
    </row>
    <row r="91" spans="2:8" x14ac:dyDescent="0.2">
      <c r="B91" s="116" t="s">
        <v>32</v>
      </c>
      <c r="C91" s="140"/>
      <c r="D91" s="143">
        <v>146056.77500000002</v>
      </c>
      <c r="E91" s="143">
        <f>SUM(E89:E90)</f>
        <v>113251</v>
      </c>
      <c r="F91" s="23">
        <f>SUM(F89:F90)</f>
        <v>25287</v>
      </c>
      <c r="G91" s="143">
        <f>SUM(G89:G90)</f>
        <v>86043</v>
      </c>
      <c r="H91" s="1">
        <v>0</v>
      </c>
    </row>
    <row r="92" spans="2:8" x14ac:dyDescent="0.2">
      <c r="C92" s="140"/>
      <c r="D92" s="143"/>
      <c r="E92" s="143"/>
      <c r="F92" s="23"/>
      <c r="G92" s="143"/>
    </row>
    <row r="93" spans="2:8" ht="15" x14ac:dyDescent="0.25">
      <c r="B93" s="12" t="s">
        <v>35</v>
      </c>
      <c r="C93" s="140"/>
      <c r="D93" s="143"/>
      <c r="E93" s="143"/>
      <c r="F93" s="23"/>
      <c r="G93" s="143"/>
    </row>
    <row r="94" spans="2:8" x14ac:dyDescent="0.2">
      <c r="B94" s="1" t="s">
        <v>30</v>
      </c>
      <c r="C94" s="140"/>
      <c r="D94" s="143">
        <v>828149.14170000015</v>
      </c>
      <c r="E94" s="143">
        <f>+E79+E84+E89</f>
        <v>785476</v>
      </c>
      <c r="F94" s="23">
        <f t="shared" ref="F94:H94" si="12">+F79+F84+F89</f>
        <v>199309</v>
      </c>
      <c r="G94" s="143">
        <f t="shared" si="12"/>
        <v>712628</v>
      </c>
      <c r="H94" s="143">
        <f t="shared" si="12"/>
        <v>665021</v>
      </c>
    </row>
    <row r="95" spans="2:8" x14ac:dyDescent="0.2">
      <c r="B95" s="1" t="s">
        <v>31</v>
      </c>
      <c r="C95" s="140"/>
      <c r="D95" s="143">
        <v>591435.38054000004</v>
      </c>
      <c r="E95" s="143">
        <f t="shared" ref="E95:H96" si="13">+E80+E85+E90</f>
        <v>492786</v>
      </c>
      <c r="F95" s="23">
        <f t="shared" si="13"/>
        <v>95853</v>
      </c>
      <c r="G95" s="143">
        <f t="shared" si="13"/>
        <v>318920</v>
      </c>
      <c r="H95" s="143">
        <f t="shared" si="13"/>
        <v>306015</v>
      </c>
    </row>
    <row r="96" spans="2:8" ht="15" x14ac:dyDescent="0.25">
      <c r="B96" s="12" t="s">
        <v>32</v>
      </c>
      <c r="C96" s="145"/>
      <c r="D96" s="146">
        <v>1419584.5222400003</v>
      </c>
      <c r="E96" s="146">
        <f t="shared" si="13"/>
        <v>1278262</v>
      </c>
      <c r="F96" s="114">
        <f t="shared" si="13"/>
        <v>295162</v>
      </c>
      <c r="G96" s="146">
        <f t="shared" si="13"/>
        <v>1031548</v>
      </c>
      <c r="H96" s="146">
        <f t="shared" si="13"/>
        <v>971036</v>
      </c>
    </row>
    <row r="97" spans="2:8" x14ac:dyDescent="0.2">
      <c r="C97" s="140"/>
      <c r="D97" s="143"/>
      <c r="E97" s="143"/>
      <c r="F97" s="23"/>
      <c r="G97" s="143"/>
    </row>
    <row r="98" spans="2:8" ht="15" x14ac:dyDescent="0.25">
      <c r="B98" s="12" t="s">
        <v>36</v>
      </c>
      <c r="C98" s="140" t="s">
        <v>28</v>
      </c>
      <c r="D98" s="143"/>
      <c r="E98" s="143"/>
      <c r="F98" s="143"/>
      <c r="G98" s="143"/>
    </row>
    <row r="99" spans="2:8" x14ac:dyDescent="0.2">
      <c r="B99" s="1" t="s">
        <v>29</v>
      </c>
      <c r="C99" s="140"/>
      <c r="D99" s="143">
        <v>1006934</v>
      </c>
      <c r="E99" s="143">
        <v>933717</v>
      </c>
      <c r="F99" s="23">
        <v>222194</v>
      </c>
      <c r="G99" s="143">
        <v>855234</v>
      </c>
      <c r="H99" s="23">
        <v>864916</v>
      </c>
    </row>
    <row r="100" spans="2:8" x14ac:dyDescent="0.2">
      <c r="B100" s="1" t="s">
        <v>33</v>
      </c>
      <c r="C100" s="147"/>
      <c r="D100" s="143">
        <v>441200</v>
      </c>
      <c r="E100" s="143">
        <v>358958</v>
      </c>
      <c r="F100" s="23">
        <v>93115</v>
      </c>
      <c r="G100" s="143">
        <v>257966</v>
      </c>
      <c r="H100" s="23">
        <v>244122</v>
      </c>
    </row>
    <row r="101" spans="2:8" x14ac:dyDescent="0.2">
      <c r="B101" s="1" t="s">
        <v>34</v>
      </c>
      <c r="C101" s="147"/>
      <c r="D101" s="143">
        <v>181035</v>
      </c>
      <c r="E101" s="143">
        <v>137452</v>
      </c>
      <c r="F101" s="23">
        <v>27931</v>
      </c>
      <c r="G101" s="143">
        <v>94989</v>
      </c>
      <c r="H101" s="23">
        <v>0</v>
      </c>
    </row>
    <row r="102" spans="2:8" ht="15" x14ac:dyDescent="0.25">
      <c r="B102" s="12" t="s">
        <v>37</v>
      </c>
      <c r="C102" s="147"/>
      <c r="D102" s="146">
        <f>SUM(D99:D101)</f>
        <v>1629169</v>
      </c>
      <c r="E102" s="146">
        <f>SUM(E99:E101)</f>
        <v>1430127</v>
      </c>
      <c r="F102" s="114">
        <f>SUM(F99:F101)</f>
        <v>343240</v>
      </c>
      <c r="G102" s="114">
        <f>SUM(G99:G101)</f>
        <v>1208189</v>
      </c>
      <c r="H102" s="125">
        <f>SUM(H99:H101)</f>
        <v>1109038</v>
      </c>
    </row>
    <row r="103" spans="2:8" x14ac:dyDescent="0.2">
      <c r="C103" s="147"/>
      <c r="D103" s="143"/>
      <c r="E103" s="143"/>
      <c r="F103" s="143"/>
      <c r="G103" s="143"/>
    </row>
    <row r="104" spans="2:8" ht="15" x14ac:dyDescent="0.25">
      <c r="B104" s="12" t="s">
        <v>36</v>
      </c>
      <c r="C104" s="140" t="s">
        <v>38</v>
      </c>
      <c r="E104" s="143"/>
      <c r="F104" s="143"/>
      <c r="G104" s="143"/>
    </row>
    <row r="105" spans="2:8" x14ac:dyDescent="0.2">
      <c r="B105" s="1" t="s">
        <v>29</v>
      </c>
      <c r="C105" s="140"/>
      <c r="D105" s="143">
        <f t="shared" ref="D105:H108" si="14">+D99*3.6</f>
        <v>3624962.4</v>
      </c>
      <c r="E105" s="143">
        <f t="shared" si="14"/>
        <v>3361381.2</v>
      </c>
      <c r="F105" s="143">
        <f t="shared" si="14"/>
        <v>799898.4</v>
      </c>
      <c r="G105" s="143">
        <f t="shared" si="14"/>
        <v>3078842.4</v>
      </c>
      <c r="H105" s="143">
        <f t="shared" si="14"/>
        <v>3113697.6</v>
      </c>
    </row>
    <row r="106" spans="2:8" x14ac:dyDescent="0.2">
      <c r="B106" s="1" t="s">
        <v>33</v>
      </c>
      <c r="C106" s="147"/>
      <c r="D106" s="143">
        <f t="shared" si="14"/>
        <v>1588320</v>
      </c>
      <c r="E106" s="143">
        <f t="shared" si="14"/>
        <v>1292248.8</v>
      </c>
      <c r="F106" s="23">
        <f t="shared" si="14"/>
        <v>335214</v>
      </c>
      <c r="G106" s="23">
        <f t="shared" si="14"/>
        <v>928677.6</v>
      </c>
      <c r="H106" s="23">
        <f t="shared" si="14"/>
        <v>878839.20000000007</v>
      </c>
    </row>
    <row r="107" spans="2:8" x14ac:dyDescent="0.2">
      <c r="B107" s="1" t="s">
        <v>34</v>
      </c>
      <c r="C107" s="147"/>
      <c r="D107" s="143">
        <f t="shared" si="14"/>
        <v>651726</v>
      </c>
      <c r="E107" s="143">
        <f t="shared" si="14"/>
        <v>494827.2</v>
      </c>
      <c r="F107" s="143">
        <f t="shared" si="14"/>
        <v>100551.6</v>
      </c>
      <c r="G107" s="143">
        <f t="shared" si="14"/>
        <v>341960.4</v>
      </c>
      <c r="H107" s="143">
        <f t="shared" si="14"/>
        <v>0</v>
      </c>
    </row>
    <row r="108" spans="2:8" ht="15" x14ac:dyDescent="0.25">
      <c r="B108" s="12" t="s">
        <v>37</v>
      </c>
      <c r="C108" s="147"/>
      <c r="D108" s="146">
        <f t="shared" si="14"/>
        <v>5865008.4000000004</v>
      </c>
      <c r="E108" s="146">
        <f t="shared" si="14"/>
        <v>5148457.2</v>
      </c>
      <c r="F108" s="146">
        <f t="shared" si="14"/>
        <v>1235664</v>
      </c>
      <c r="G108" s="146">
        <f t="shared" si="14"/>
        <v>4349480.4000000004</v>
      </c>
      <c r="H108" s="146">
        <f t="shared" si="14"/>
        <v>3992536.8000000003</v>
      </c>
    </row>
    <row r="109" spans="2:8" ht="15" x14ac:dyDescent="0.25">
      <c r="B109" s="12"/>
      <c r="C109" s="147"/>
      <c r="D109" s="143"/>
      <c r="E109" s="143"/>
      <c r="F109" s="143"/>
      <c r="G109" s="143"/>
    </row>
    <row r="110" spans="2:8" ht="29.25" x14ac:dyDescent="0.25">
      <c r="B110" s="12" t="s">
        <v>39</v>
      </c>
      <c r="C110" s="148" t="s">
        <v>40</v>
      </c>
    </row>
    <row r="111" spans="2:8" x14ac:dyDescent="0.2">
      <c r="B111" s="1" t="s">
        <v>29</v>
      </c>
      <c r="C111" s="147"/>
      <c r="D111" s="30">
        <f>+D99/D4</f>
        <v>0.45356177240516377</v>
      </c>
      <c r="E111" s="30">
        <f t="shared" ref="E111:H114" si="15">+E99/E4</f>
        <v>0.45041829020808272</v>
      </c>
      <c r="F111" s="30">
        <f t="shared" si="15"/>
        <v>0.10437702747322956</v>
      </c>
      <c r="G111" s="30">
        <f t="shared" si="15"/>
        <v>0.51024506540088921</v>
      </c>
      <c r="H111" s="30">
        <f>+H99/H4</f>
        <v>0.42736640837607603</v>
      </c>
    </row>
    <row r="112" spans="2:8" x14ac:dyDescent="0.2">
      <c r="B112" s="1" t="s">
        <v>33</v>
      </c>
      <c r="C112" s="147"/>
      <c r="D112" s="30">
        <f t="shared" ref="D112:H113" si="16">+D100/D5</f>
        <v>6.93830090932539E-2</v>
      </c>
      <c r="E112" s="30">
        <f t="shared" si="15"/>
        <v>6.780118050566937E-2</v>
      </c>
      <c r="F112" s="30">
        <f t="shared" si="15"/>
        <v>2.070996019642354E-2</v>
      </c>
      <c r="G112" s="30">
        <f t="shared" si="15"/>
        <v>8.5613650340292738E-2</v>
      </c>
      <c r="H112" s="30">
        <f t="shared" si="16"/>
        <v>8.5110876034915656E-2</v>
      </c>
    </row>
    <row r="113" spans="2:8" x14ac:dyDescent="0.2">
      <c r="B113" s="1" t="s">
        <v>34</v>
      </c>
      <c r="C113" s="147"/>
      <c r="D113" s="30">
        <f t="shared" si="16"/>
        <v>8.7220742072418589E-2</v>
      </c>
      <c r="E113" s="30">
        <f t="shared" si="15"/>
        <v>0.10632039165129716</v>
      </c>
      <c r="F113" s="30">
        <f t="shared" si="15"/>
        <v>1.8369023293560417E-2</v>
      </c>
      <c r="G113" s="30">
        <f t="shared" si="15"/>
        <v>8.9347677020596553E-2</v>
      </c>
      <c r="H113" s="30">
        <v>0</v>
      </c>
    </row>
    <row r="114" spans="2:8" ht="15" x14ac:dyDescent="0.25">
      <c r="B114" s="12" t="s">
        <v>37</v>
      </c>
      <c r="C114" s="147"/>
      <c r="D114" s="149">
        <f>+D102/D7</f>
        <v>0.15290813744948373</v>
      </c>
      <c r="E114" s="149">
        <f t="shared" si="15"/>
        <v>0.16514010836663084</v>
      </c>
      <c r="F114" s="149">
        <f t="shared" si="15"/>
        <v>4.2138820314483787E-2</v>
      </c>
      <c r="G114" s="149">
        <f t="shared" si="15"/>
        <v>0.21003201444126665</v>
      </c>
      <c r="H114" s="30">
        <f t="shared" si="15"/>
        <v>0.22669932569624154</v>
      </c>
    </row>
    <row r="115" spans="2:8" ht="15" x14ac:dyDescent="0.25">
      <c r="B115" s="12"/>
      <c r="C115" s="147"/>
      <c r="D115" s="143"/>
      <c r="E115" s="143"/>
      <c r="F115" s="143"/>
      <c r="G115" s="143"/>
    </row>
    <row r="116" spans="2:8" ht="29.25" x14ac:dyDescent="0.25">
      <c r="B116" s="12" t="s">
        <v>39</v>
      </c>
      <c r="C116" s="148" t="s">
        <v>41</v>
      </c>
    </row>
    <row r="117" spans="2:8" x14ac:dyDescent="0.2">
      <c r="B117" s="1" t="s">
        <v>29</v>
      </c>
      <c r="C117" s="147"/>
      <c r="D117" s="30">
        <f>+D105/D4</f>
        <v>1.6328223806585895</v>
      </c>
      <c r="E117" s="30">
        <f t="shared" ref="E117:H120" si="17">+E105/E4</f>
        <v>1.6215058447490978</v>
      </c>
      <c r="F117" s="30">
        <f t="shared" si="17"/>
        <v>0.37575729890362641</v>
      </c>
      <c r="G117" s="30">
        <f t="shared" si="17"/>
        <v>1.8368822354432011</v>
      </c>
      <c r="H117" s="150">
        <f t="shared" si="17"/>
        <v>1.5385190701538738</v>
      </c>
    </row>
    <row r="118" spans="2:8" x14ac:dyDescent="0.2">
      <c r="B118" s="1" t="s">
        <v>33</v>
      </c>
      <c r="C118" s="147"/>
      <c r="D118" s="30">
        <f>+D106/D5</f>
        <v>0.24977883273571405</v>
      </c>
      <c r="E118" s="30">
        <f t="shared" si="17"/>
        <v>0.24408424982040977</v>
      </c>
      <c r="F118" s="30">
        <f t="shared" si="17"/>
        <v>7.4555856707124737E-2</v>
      </c>
      <c r="G118" s="30">
        <f t="shared" si="17"/>
        <v>0.30820914122505383</v>
      </c>
      <c r="H118" s="150">
        <f t="shared" si="17"/>
        <v>0.30639915372569637</v>
      </c>
    </row>
    <row r="119" spans="2:8" x14ac:dyDescent="0.2">
      <c r="B119" s="1" t="s">
        <v>34</v>
      </c>
      <c r="C119" s="147"/>
      <c r="D119" s="30">
        <f>+D107/D6</f>
        <v>0.31399467146070692</v>
      </c>
      <c r="E119" s="30">
        <f t="shared" si="17"/>
        <v>0.38275340994466978</v>
      </c>
      <c r="F119" s="30">
        <f t="shared" si="17"/>
        <v>6.6128483856817508E-2</v>
      </c>
      <c r="G119" s="30">
        <f t="shared" si="17"/>
        <v>0.32165163727414764</v>
      </c>
      <c r="H119" s="150">
        <v>0</v>
      </c>
    </row>
    <row r="120" spans="2:8" ht="15" x14ac:dyDescent="0.25">
      <c r="B120" s="12" t="s">
        <v>37</v>
      </c>
      <c r="C120" s="147"/>
      <c r="D120" s="149">
        <f>+D108/D7</f>
        <v>0.55046929481814144</v>
      </c>
      <c r="E120" s="149">
        <f t="shared" si="17"/>
        <v>0.59450439011987111</v>
      </c>
      <c r="F120" s="149">
        <f t="shared" si="17"/>
        <v>0.15169975313214162</v>
      </c>
      <c r="G120" s="149">
        <f t="shared" si="17"/>
        <v>0.75611525198856</v>
      </c>
      <c r="H120" s="151">
        <f t="shared" si="17"/>
        <v>0.81611757250646955</v>
      </c>
    </row>
    <row r="121" spans="2:8" ht="15" x14ac:dyDescent="0.25">
      <c r="B121" s="12"/>
      <c r="C121" s="147"/>
      <c r="D121" s="143"/>
      <c r="E121" s="143"/>
      <c r="F121" s="143"/>
      <c r="G121" s="143"/>
    </row>
    <row r="122" spans="2:8" ht="18" x14ac:dyDescent="0.25">
      <c r="B122" s="215" t="s">
        <v>42</v>
      </c>
      <c r="C122" s="215"/>
      <c r="D122" s="215"/>
      <c r="E122" s="215"/>
      <c r="F122" s="215"/>
      <c r="G122" s="215"/>
      <c r="H122" s="215"/>
    </row>
    <row r="123" spans="2:8" ht="15" x14ac:dyDescent="0.25">
      <c r="B123" s="12"/>
      <c r="C123" s="109" t="s">
        <v>1</v>
      </c>
      <c r="D123" s="111">
        <v>2023</v>
      </c>
      <c r="E123" s="112">
        <v>2022</v>
      </c>
      <c r="F123" s="112">
        <v>2021</v>
      </c>
      <c r="G123" s="112">
        <v>2020</v>
      </c>
      <c r="H123" s="112">
        <v>2019</v>
      </c>
    </row>
    <row r="124" spans="2:8" ht="48" x14ac:dyDescent="0.25">
      <c r="B124" s="12"/>
      <c r="C124" s="110" t="s">
        <v>134</v>
      </c>
      <c r="D124" s="111"/>
      <c r="E124" s="112"/>
      <c r="F124" s="112"/>
      <c r="G124" s="112"/>
      <c r="H124" s="112"/>
    </row>
    <row r="125" spans="2:8" ht="15" x14ac:dyDescent="0.25">
      <c r="B125" s="12" t="s">
        <v>29</v>
      </c>
      <c r="C125" s="147"/>
      <c r="D125" s="143"/>
      <c r="E125" s="143"/>
      <c r="F125" s="143"/>
      <c r="G125" s="143"/>
    </row>
    <row r="126" spans="2:8" x14ac:dyDescent="0.2">
      <c r="B126" s="1" t="s">
        <v>43</v>
      </c>
      <c r="C126" s="147"/>
      <c r="D126" s="143">
        <v>31248.019019505096</v>
      </c>
      <c r="E126" s="143">
        <v>27756.3</v>
      </c>
      <c r="F126" s="143">
        <v>9236.2999999999993</v>
      </c>
      <c r="G126" s="143">
        <v>40773</v>
      </c>
      <c r="H126" s="23">
        <v>32800.9</v>
      </c>
    </row>
    <row r="127" spans="2:8" x14ac:dyDescent="0.2">
      <c r="B127" s="1" t="s">
        <v>44</v>
      </c>
      <c r="C127" s="147"/>
      <c r="D127" s="143">
        <v>947367.97192960011</v>
      </c>
      <c r="E127" s="143">
        <v>917842.4</v>
      </c>
      <c r="F127" s="143">
        <v>210104.7</v>
      </c>
      <c r="G127" s="143">
        <v>724861.8</v>
      </c>
      <c r="H127" s="23">
        <v>759281.1</v>
      </c>
    </row>
    <row r="128" spans="2:8" x14ac:dyDescent="0.2">
      <c r="B128" s="1" t="s">
        <v>45</v>
      </c>
      <c r="C128" s="147"/>
      <c r="D128" s="143">
        <v>233.38191357448241</v>
      </c>
      <c r="E128" s="143">
        <v>211.9</v>
      </c>
      <c r="F128" s="143">
        <v>242.5</v>
      </c>
      <c r="G128" s="143">
        <v>136.19999999999999</v>
      </c>
      <c r="H128" s="23">
        <v>201.1</v>
      </c>
    </row>
    <row r="129" spans="2:13" x14ac:dyDescent="0.2">
      <c r="B129" s="1" t="s">
        <v>46</v>
      </c>
      <c r="C129" s="147"/>
      <c r="D129" s="143">
        <v>978848.37286267977</v>
      </c>
      <c r="E129" s="143">
        <f>SUM(E126:E128)</f>
        <v>945810.60000000009</v>
      </c>
      <c r="F129" s="143">
        <f>SUM(F126:F128)</f>
        <v>219583.5</v>
      </c>
      <c r="G129" s="143">
        <f t="shared" ref="G129:H129" si="18">SUM(G126:G128)</f>
        <v>765771</v>
      </c>
      <c r="H129" s="143">
        <f t="shared" si="18"/>
        <v>792283.1</v>
      </c>
    </row>
    <row r="130" spans="2:13" ht="15" x14ac:dyDescent="0.25">
      <c r="B130" s="12"/>
      <c r="C130" s="147"/>
      <c r="D130" s="143"/>
      <c r="E130" s="143"/>
      <c r="F130" s="143"/>
      <c r="G130" s="143"/>
    </row>
    <row r="131" spans="2:13" ht="15" x14ac:dyDescent="0.25">
      <c r="B131" s="12" t="s">
        <v>33</v>
      </c>
      <c r="C131" s="147"/>
      <c r="E131" s="143"/>
      <c r="F131" s="143"/>
      <c r="G131" s="143"/>
    </row>
    <row r="132" spans="2:13" x14ac:dyDescent="0.2">
      <c r="B132" s="1" t="s">
        <v>43</v>
      </c>
      <c r="C132" s="147"/>
      <c r="D132" s="143">
        <v>27830.486670109764</v>
      </c>
      <c r="E132" s="143">
        <v>15102.8</v>
      </c>
      <c r="F132" s="143">
        <v>6411.6</v>
      </c>
      <c r="G132" s="143">
        <v>13014.2</v>
      </c>
      <c r="H132" s="23">
        <v>11461.6</v>
      </c>
    </row>
    <row r="133" spans="2:13" x14ac:dyDescent="0.2">
      <c r="B133" s="1" t="s">
        <v>44</v>
      </c>
      <c r="C133" s="147"/>
      <c r="D133" s="143">
        <v>377100.88520000008</v>
      </c>
      <c r="E133" s="143">
        <v>340369</v>
      </c>
      <c r="F133" s="143">
        <v>81360.7</v>
      </c>
      <c r="G133" s="143">
        <v>211138.3</v>
      </c>
      <c r="H133" s="23">
        <v>202044.4</v>
      </c>
    </row>
    <row r="134" spans="2:13" x14ac:dyDescent="0.2">
      <c r="B134" s="1" t="s">
        <v>45</v>
      </c>
      <c r="C134" s="147"/>
      <c r="D134" s="143">
        <v>610.70227100854743</v>
      </c>
      <c r="E134" s="143">
        <v>303.39999999999998</v>
      </c>
      <c r="F134" s="143">
        <v>103.4</v>
      </c>
      <c r="G134" s="143">
        <v>0</v>
      </c>
      <c r="H134" s="23">
        <v>19.600000000000001</v>
      </c>
    </row>
    <row r="135" spans="2:13" x14ac:dyDescent="0.2">
      <c r="B135" s="1" t="s">
        <v>46</v>
      </c>
      <c r="C135" s="147"/>
      <c r="D135" s="143">
        <v>405542.07414111838</v>
      </c>
      <c r="E135" s="143">
        <f>SUM(E132:E134)</f>
        <v>355775.2</v>
      </c>
      <c r="F135" s="143">
        <f>SUM(F132:F134)</f>
        <v>87875.7</v>
      </c>
      <c r="G135" s="143">
        <f t="shared" ref="G135:H135" si="19">SUM(G132:G134)</f>
        <v>224152.5</v>
      </c>
      <c r="H135" s="143">
        <f t="shared" si="19"/>
        <v>213525.6</v>
      </c>
    </row>
    <row r="136" spans="2:13" ht="15" x14ac:dyDescent="0.25">
      <c r="B136" s="12"/>
      <c r="C136" s="147"/>
      <c r="D136" s="143"/>
      <c r="E136" s="143"/>
      <c r="F136" s="143"/>
      <c r="G136" s="143"/>
    </row>
    <row r="137" spans="2:13" ht="15" x14ac:dyDescent="0.25">
      <c r="B137" s="12" t="s">
        <v>34</v>
      </c>
      <c r="C137" s="147"/>
      <c r="D137" s="143"/>
      <c r="E137" s="143"/>
      <c r="F137" s="143"/>
      <c r="G137" s="143"/>
    </row>
    <row r="138" spans="2:13" x14ac:dyDescent="0.2">
      <c r="B138" s="1" t="s">
        <v>43</v>
      </c>
      <c r="C138" s="147"/>
      <c r="D138" s="143">
        <v>9594.0249257562828</v>
      </c>
      <c r="E138" s="143">
        <v>7236.8</v>
      </c>
      <c r="F138" s="143">
        <v>750.3</v>
      </c>
      <c r="G138" s="143">
        <v>2391.8000000000002</v>
      </c>
      <c r="H138" s="23">
        <v>0</v>
      </c>
    </row>
    <row r="139" spans="2:13" x14ac:dyDescent="0.2">
      <c r="B139" s="1" t="s">
        <v>44</v>
      </c>
      <c r="C139" s="147"/>
      <c r="D139" s="143">
        <v>151900.3616</v>
      </c>
      <c r="E139" s="143">
        <v>122310.7</v>
      </c>
      <c r="F139" s="143">
        <v>27310.2</v>
      </c>
      <c r="G139" s="143">
        <v>85182.6</v>
      </c>
      <c r="H139" s="23">
        <v>0</v>
      </c>
    </row>
    <row r="140" spans="2:13" x14ac:dyDescent="0.2">
      <c r="B140" s="1" t="s">
        <v>45</v>
      </c>
      <c r="C140" s="147"/>
      <c r="D140" s="143">
        <v>59.946361789149996</v>
      </c>
      <c r="E140" s="143">
        <v>44.2</v>
      </c>
      <c r="F140" s="143">
        <v>104.3</v>
      </c>
      <c r="G140" s="143">
        <v>17.600000000000001</v>
      </c>
      <c r="H140" s="23">
        <v>0</v>
      </c>
      <c r="M140" s="33"/>
    </row>
    <row r="141" spans="2:13" x14ac:dyDescent="0.2">
      <c r="B141" s="1" t="s">
        <v>46</v>
      </c>
      <c r="C141" s="147"/>
      <c r="D141" s="143">
        <v>161554.33288754543</v>
      </c>
      <c r="E141" s="143">
        <f>SUM(E138:E140)</f>
        <v>129591.7</v>
      </c>
      <c r="F141" s="143">
        <f>SUM(F138:F140)</f>
        <v>28164.799999999999</v>
      </c>
      <c r="G141" s="143">
        <f t="shared" ref="G141:H141" si="20">SUM(G138:G140)</f>
        <v>87592.000000000015</v>
      </c>
      <c r="H141" s="143">
        <f t="shared" si="20"/>
        <v>0</v>
      </c>
      <c r="M141" s="33"/>
    </row>
    <row r="142" spans="2:13" ht="15" x14ac:dyDescent="0.25">
      <c r="B142" s="12"/>
      <c r="C142" s="147"/>
      <c r="D142" s="143"/>
      <c r="E142" s="143"/>
      <c r="F142" s="143"/>
      <c r="G142" s="143"/>
      <c r="M142" s="33"/>
    </row>
    <row r="143" spans="2:13" ht="15" x14ac:dyDescent="0.25">
      <c r="B143" s="12" t="s">
        <v>37</v>
      </c>
      <c r="C143" s="147"/>
      <c r="D143" s="143"/>
      <c r="E143" s="143"/>
      <c r="F143" s="143"/>
      <c r="G143" s="143"/>
      <c r="M143" s="33"/>
    </row>
    <row r="144" spans="2:13" x14ac:dyDescent="0.2">
      <c r="B144" s="1" t="s">
        <v>43</v>
      </c>
      <c r="C144" s="147"/>
      <c r="D144" s="143">
        <v>68672.530615371143</v>
      </c>
      <c r="E144" s="143">
        <f>+E126+E132+E138</f>
        <v>50095.9</v>
      </c>
      <c r="F144" s="143">
        <f t="shared" ref="F144:H144" si="21">+F126+F132+F138</f>
        <v>16398.2</v>
      </c>
      <c r="G144" s="143">
        <f t="shared" si="21"/>
        <v>56179</v>
      </c>
      <c r="H144" s="143">
        <f t="shared" si="21"/>
        <v>44262.5</v>
      </c>
      <c r="M144" s="33"/>
    </row>
    <row r="145" spans="2:8" x14ac:dyDescent="0.2">
      <c r="B145" s="1" t="s">
        <v>44</v>
      </c>
      <c r="C145" s="147"/>
      <c r="D145" s="143">
        <v>1476369.2187296001</v>
      </c>
      <c r="E145" s="143">
        <f t="shared" ref="E145:H146" si="22">+E127+E133+E139</f>
        <v>1380522.0999999999</v>
      </c>
      <c r="F145" s="143">
        <f t="shared" si="22"/>
        <v>318775.60000000003</v>
      </c>
      <c r="G145" s="143">
        <f t="shared" si="22"/>
        <v>1021182.7000000001</v>
      </c>
      <c r="H145" s="143">
        <f t="shared" si="22"/>
        <v>961325.5</v>
      </c>
    </row>
    <row r="146" spans="2:8" x14ac:dyDescent="0.2">
      <c r="B146" s="1" t="s">
        <v>45</v>
      </c>
      <c r="C146" s="147"/>
      <c r="D146" s="143">
        <v>904.03054637217986</v>
      </c>
      <c r="E146" s="143">
        <f t="shared" si="22"/>
        <v>559.5</v>
      </c>
      <c r="F146" s="143">
        <f t="shared" si="22"/>
        <v>450.2</v>
      </c>
      <c r="G146" s="143">
        <f t="shared" si="22"/>
        <v>153.79999999999998</v>
      </c>
      <c r="H146" s="143">
        <f t="shared" si="22"/>
        <v>220.7</v>
      </c>
    </row>
    <row r="147" spans="2:8" x14ac:dyDescent="0.2">
      <c r="B147" s="1" t="s">
        <v>46</v>
      </c>
      <c r="C147" s="147"/>
      <c r="D147" s="143">
        <v>1545945.7798913436</v>
      </c>
      <c r="E147" s="143">
        <f>SUM(E144:E146)</f>
        <v>1431177.4999999998</v>
      </c>
      <c r="F147" s="143">
        <f t="shared" ref="F147:H147" si="23">SUM(F144:F146)</f>
        <v>335624.00000000006</v>
      </c>
      <c r="G147" s="143">
        <f t="shared" si="23"/>
        <v>1077515.5000000002</v>
      </c>
      <c r="H147" s="143">
        <f t="shared" si="23"/>
        <v>1005808.7</v>
      </c>
    </row>
    <row r="148" spans="2:8" ht="15" x14ac:dyDescent="0.25">
      <c r="B148" s="12"/>
      <c r="C148" s="147"/>
      <c r="D148" s="143"/>
      <c r="E148" s="143"/>
      <c r="F148" s="143"/>
      <c r="G148" s="143"/>
    </row>
    <row r="149" spans="2:8" ht="33.75" x14ac:dyDescent="0.25">
      <c r="B149" s="12" t="s">
        <v>47</v>
      </c>
      <c r="C149" s="148" t="s">
        <v>135</v>
      </c>
      <c r="D149" s="152"/>
      <c r="E149" s="152"/>
      <c r="F149" s="152"/>
      <c r="G149" s="152"/>
      <c r="H149" s="152"/>
    </row>
    <row r="150" spans="2:8" x14ac:dyDescent="0.2">
      <c r="B150" s="1" t="s">
        <v>29</v>
      </c>
      <c r="C150" s="147"/>
      <c r="D150" s="107">
        <f>+D126*1000/D4</f>
        <v>14.075308700110433</v>
      </c>
      <c r="E150" s="107">
        <f t="shared" ref="E150:H150" si="24">+E126*1000/E4</f>
        <v>13.389437258294116</v>
      </c>
      <c r="F150" s="107">
        <f t="shared" si="24"/>
        <v>4.3388099536935751</v>
      </c>
      <c r="G150" s="107">
        <f t="shared" si="24"/>
        <v>24.325765874123871</v>
      </c>
      <c r="H150" s="107">
        <f t="shared" si="24"/>
        <v>16.207357505818869</v>
      </c>
    </row>
    <row r="151" spans="2:8" x14ac:dyDescent="0.2">
      <c r="B151" s="1" t="s">
        <v>33</v>
      </c>
      <c r="C151" s="147"/>
      <c r="D151" s="107">
        <f>+D132*1000/D5</f>
        <v>4.3766158424793904</v>
      </c>
      <c r="E151" s="107">
        <f t="shared" ref="E151:H151" si="25">+E132*1000/E5</f>
        <v>2.852667077878257</v>
      </c>
      <c r="F151" s="107">
        <f t="shared" si="25"/>
        <v>1.4260213799644437</v>
      </c>
      <c r="G151" s="107">
        <f t="shared" si="25"/>
        <v>4.3191473615074765</v>
      </c>
      <c r="H151" s="107">
        <f t="shared" si="25"/>
        <v>3.9959807668370293</v>
      </c>
    </row>
    <row r="152" spans="2:8" x14ac:dyDescent="0.2">
      <c r="B152" s="1" t="s">
        <v>34</v>
      </c>
      <c r="C152" s="147"/>
      <c r="D152" s="107">
        <f>+D138/D6*1000</f>
        <v>4.6222994088753202</v>
      </c>
      <c r="E152" s="107">
        <f t="shared" ref="E152:G152" si="26">+E138/E6*1000</f>
        <v>5.5977316466992644</v>
      </c>
      <c r="F152" s="107">
        <f t="shared" si="26"/>
        <v>0.49344019824418672</v>
      </c>
      <c r="G152" s="107">
        <f t="shared" si="26"/>
        <v>2.2497528545185532</v>
      </c>
      <c r="H152" s="107">
        <v>0</v>
      </c>
    </row>
    <row r="153" spans="2:8" ht="15" x14ac:dyDescent="0.25">
      <c r="B153" s="12" t="s">
        <v>37</v>
      </c>
      <c r="C153" s="147"/>
      <c r="D153" s="107">
        <f>+D144*1000/D7</f>
        <v>6.4453649377928564</v>
      </c>
      <c r="E153" s="107">
        <f t="shared" ref="E153:H153" si="27">+E144*1000/E7</f>
        <v>5.7846906986050213</v>
      </c>
      <c r="F153" s="107">
        <f t="shared" si="27"/>
        <v>2.0131709686544927</v>
      </c>
      <c r="G153" s="107">
        <f t="shared" si="27"/>
        <v>9.7661777580295119</v>
      </c>
      <c r="H153" s="107">
        <f t="shared" si="27"/>
        <v>9.0477322721402604</v>
      </c>
    </row>
    <row r="154" spans="2:8" ht="15" x14ac:dyDescent="0.25">
      <c r="B154" s="12"/>
      <c r="C154" s="147"/>
      <c r="D154" s="143"/>
      <c r="E154" s="143"/>
      <c r="F154" s="143"/>
      <c r="G154" s="143"/>
    </row>
    <row r="155" spans="2:8" ht="33.75" x14ac:dyDescent="0.25">
      <c r="B155" s="12" t="s">
        <v>48</v>
      </c>
      <c r="C155" s="148" t="s">
        <v>135</v>
      </c>
      <c r="D155" s="150"/>
      <c r="E155" s="150"/>
      <c r="F155" s="150"/>
      <c r="G155" s="150"/>
      <c r="H155" s="150"/>
    </row>
    <row r="156" spans="2:8" x14ac:dyDescent="0.2">
      <c r="B156" s="1" t="s">
        <v>29</v>
      </c>
      <c r="C156" s="147"/>
      <c r="D156" s="153">
        <f>+D127/D4*1000</f>
        <v>426.73094410187252</v>
      </c>
      <c r="E156" s="153">
        <f t="shared" ref="E156:H156" si="28">+E127/E4*1000</f>
        <v>442.76049861840698</v>
      </c>
      <c r="F156" s="153">
        <f t="shared" si="28"/>
        <v>98.69800284505726</v>
      </c>
      <c r="G156" s="153">
        <f t="shared" si="28"/>
        <v>432.46311132111947</v>
      </c>
      <c r="H156" s="153">
        <f t="shared" si="28"/>
        <v>375.17081040798899</v>
      </c>
    </row>
    <row r="157" spans="2:8" x14ac:dyDescent="0.2">
      <c r="B157" s="1" t="s">
        <v>33</v>
      </c>
      <c r="C157" s="147"/>
      <c r="D157" s="154">
        <f>+D133*1000/D5</f>
        <v>59.302797250466227</v>
      </c>
      <c r="E157" s="154">
        <f t="shared" ref="E157:H157" si="29">+E133*1000/E5</f>
        <v>64.29002838085286</v>
      </c>
      <c r="F157" s="154">
        <f t="shared" si="29"/>
        <v>18.095654390303995</v>
      </c>
      <c r="G157" s="154">
        <f t="shared" si="29"/>
        <v>70.072492458866009</v>
      </c>
      <c r="H157" s="154">
        <f t="shared" si="29"/>
        <v>70.440910208620735</v>
      </c>
    </row>
    <row r="158" spans="2:8" x14ac:dyDescent="0.2">
      <c r="B158" s="1" t="s">
        <v>34</v>
      </c>
      <c r="C158" s="147"/>
      <c r="D158" s="150">
        <f>+D139/D6*1000</f>
        <v>73.183982433345577</v>
      </c>
      <c r="E158" s="150">
        <f t="shared" ref="E158:G158" si="30">+E139/E6*1000</f>
        <v>94.608456240318887</v>
      </c>
      <c r="F158" s="150">
        <f t="shared" si="30"/>
        <v>17.96074970290336</v>
      </c>
      <c r="G158" s="150">
        <f t="shared" si="30"/>
        <v>80.123671504854968</v>
      </c>
      <c r="H158" s="150">
        <v>0</v>
      </c>
    </row>
    <row r="159" spans="2:8" ht="15" x14ac:dyDescent="0.25">
      <c r="B159" s="12" t="s">
        <v>37</v>
      </c>
      <c r="C159" s="147"/>
      <c r="D159" s="150">
        <f>+D145*1000/D7</f>
        <v>138.56688128959772</v>
      </c>
      <c r="E159" s="150">
        <f t="shared" ref="E159:H159" si="31">+E145*1000/E7</f>
        <v>159.41211458599744</v>
      </c>
      <c r="F159" s="150">
        <f t="shared" si="31"/>
        <v>39.13537970237082</v>
      </c>
      <c r="G159" s="150">
        <f t="shared" si="31"/>
        <v>177.52277134916116</v>
      </c>
      <c r="H159" s="150">
        <f t="shared" si="31"/>
        <v>196.50529794705162</v>
      </c>
    </row>
    <row r="160" spans="2:8" ht="15" x14ac:dyDescent="0.25">
      <c r="B160" s="12"/>
      <c r="C160" s="147"/>
      <c r="D160" s="143"/>
      <c r="E160" s="143"/>
      <c r="F160" s="143"/>
      <c r="G160" s="143"/>
    </row>
    <row r="161" spans="1:8" ht="33.75" x14ac:dyDescent="0.25">
      <c r="B161" s="12" t="s">
        <v>49</v>
      </c>
      <c r="C161" s="148" t="s">
        <v>135</v>
      </c>
      <c r="D161" s="150"/>
      <c r="E161" s="150"/>
      <c r="F161" s="150"/>
      <c r="G161" s="150"/>
      <c r="H161" s="150"/>
    </row>
    <row r="162" spans="1:8" x14ac:dyDescent="0.2">
      <c r="B162" s="1" t="s">
        <v>29</v>
      </c>
      <c r="C162" s="147"/>
      <c r="D162" s="150">
        <f>+(D126+D127)/D4*1000</f>
        <v>440.80625280198291</v>
      </c>
      <c r="E162" s="150">
        <f t="shared" ref="E162:H162" si="32">+(E126+E127)/E4*1000</f>
        <v>456.14993587670114</v>
      </c>
      <c r="F162" s="150">
        <f t="shared" si="32"/>
        <v>103.03681279875084</v>
      </c>
      <c r="G162" s="150">
        <f t="shared" si="32"/>
        <v>456.78887719524334</v>
      </c>
      <c r="H162" s="150">
        <f t="shared" si="32"/>
        <v>391.37816791380789</v>
      </c>
    </row>
    <row r="163" spans="1:8" x14ac:dyDescent="0.2">
      <c r="B163" s="1" t="s">
        <v>33</v>
      </c>
      <c r="C163" s="147"/>
      <c r="D163" s="150">
        <f>+(D132+D133)/D5*1000</f>
        <v>63.679413092945616</v>
      </c>
      <c r="E163" s="150">
        <f t="shared" ref="E163:H163" si="33">+(E132+E133)/E5*1000</f>
        <v>67.142695458731112</v>
      </c>
      <c r="F163" s="150">
        <f t="shared" si="33"/>
        <v>19.521675770268441</v>
      </c>
      <c r="G163" s="150">
        <f t="shared" si="33"/>
        <v>74.391639820373484</v>
      </c>
      <c r="H163" s="150">
        <f t="shared" si="33"/>
        <v>74.436890975457757</v>
      </c>
    </row>
    <row r="164" spans="1:8" x14ac:dyDescent="0.2">
      <c r="B164" s="1" t="s">
        <v>34</v>
      </c>
      <c r="C164" s="147"/>
      <c r="D164" s="150">
        <f>+(D138+D139)/D6*1000</f>
        <v>77.806281842220898</v>
      </c>
      <c r="E164" s="150">
        <f t="shared" ref="E164:G164" si="34">+(E138+E139)/E6*1000</f>
        <v>100.20618788701816</v>
      </c>
      <c r="F164" s="150">
        <f t="shared" si="34"/>
        <v>18.454189901147544</v>
      </c>
      <c r="G164" s="150">
        <f t="shared" si="34"/>
        <v>82.373424359373516</v>
      </c>
      <c r="H164" s="150">
        <v>0</v>
      </c>
    </row>
    <row r="165" spans="1:8" ht="15" x14ac:dyDescent="0.25">
      <c r="B165" s="12" t="s">
        <v>37</v>
      </c>
      <c r="C165" s="147"/>
      <c r="D165" s="150">
        <f>+(D144+D145)/D7*1000</f>
        <v>145.01224622739056</v>
      </c>
      <c r="E165" s="150">
        <f t="shared" ref="E165:H165" si="35">+(E144+E145)/E7*1000</f>
        <v>165.19680528460245</v>
      </c>
      <c r="F165" s="150">
        <f t="shared" si="35"/>
        <v>41.148550671025312</v>
      </c>
      <c r="G165" s="150">
        <f t="shared" si="35"/>
        <v>187.28894910719069</v>
      </c>
      <c r="H165" s="150">
        <f t="shared" si="35"/>
        <v>205.5530302191919</v>
      </c>
    </row>
    <row r="166" spans="1:8" ht="15" x14ac:dyDescent="0.25">
      <c r="B166" s="12"/>
      <c r="C166" s="147"/>
      <c r="D166" s="150"/>
      <c r="E166" s="150"/>
      <c r="F166" s="150"/>
      <c r="G166" s="150"/>
      <c r="H166" s="150"/>
    </row>
    <row r="167" spans="1:8" ht="18" x14ac:dyDescent="0.25">
      <c r="B167" s="215" t="s">
        <v>50</v>
      </c>
      <c r="C167" s="215"/>
      <c r="D167" s="215"/>
      <c r="E167" s="215"/>
      <c r="F167" s="215"/>
      <c r="G167" s="215"/>
      <c r="H167" s="215"/>
    </row>
    <row r="168" spans="1:8" ht="15" x14ac:dyDescent="0.25">
      <c r="C168" s="110" t="s">
        <v>1</v>
      </c>
      <c r="D168" s="111">
        <v>2023</v>
      </c>
      <c r="E168" s="112">
        <v>2022</v>
      </c>
      <c r="F168" s="112">
        <v>2021</v>
      </c>
      <c r="G168" s="112">
        <v>2020</v>
      </c>
      <c r="H168" s="112">
        <v>2019</v>
      </c>
    </row>
    <row r="169" spans="1:8" ht="15" x14ac:dyDescent="0.25">
      <c r="B169" s="141" t="s">
        <v>29</v>
      </c>
      <c r="C169" s="110"/>
      <c r="D169" s="111"/>
      <c r="E169" s="112"/>
      <c r="F169" s="112"/>
      <c r="G169" s="112"/>
      <c r="H169" s="112"/>
    </row>
    <row r="170" spans="1:8" ht="18.75" x14ac:dyDescent="0.35">
      <c r="B170" s="1" t="s">
        <v>136</v>
      </c>
      <c r="C170" s="148" t="s">
        <v>51</v>
      </c>
      <c r="D170" s="97">
        <v>9448</v>
      </c>
      <c r="E170" s="97">
        <v>8386</v>
      </c>
      <c r="F170" s="97">
        <v>7488</v>
      </c>
      <c r="G170" s="97">
        <v>5889</v>
      </c>
      <c r="H170" s="1">
        <v>8649</v>
      </c>
    </row>
    <row r="171" spans="1:8" ht="49.5" x14ac:dyDescent="0.35">
      <c r="B171" s="1" t="s">
        <v>137</v>
      </c>
      <c r="C171" s="148" t="s">
        <v>138</v>
      </c>
      <c r="D171" s="155">
        <v>0.89</v>
      </c>
      <c r="E171" s="155">
        <v>0.97</v>
      </c>
      <c r="F171" s="155">
        <v>0.92</v>
      </c>
      <c r="G171" s="155">
        <v>1.02</v>
      </c>
      <c r="H171" s="33">
        <v>1.767948799188898</v>
      </c>
    </row>
    <row r="172" spans="1:8" x14ac:dyDescent="0.2">
      <c r="C172" s="147"/>
      <c r="D172" s="97"/>
      <c r="E172" s="97"/>
      <c r="F172" s="97"/>
      <c r="G172" s="97"/>
    </row>
    <row r="173" spans="1:8" x14ac:dyDescent="0.2">
      <c r="C173" s="147"/>
      <c r="D173" s="97"/>
      <c r="E173" s="97"/>
      <c r="F173" s="97"/>
      <c r="G173" s="97"/>
    </row>
    <row r="174" spans="1:8" ht="18" x14ac:dyDescent="0.25">
      <c r="B174" s="215" t="s">
        <v>131</v>
      </c>
      <c r="C174" s="215"/>
      <c r="D174" s="215"/>
      <c r="E174" s="215"/>
      <c r="F174" s="215"/>
      <c r="G174" s="215"/>
      <c r="H174" s="215"/>
    </row>
    <row r="175" spans="1:8" ht="20.45" customHeight="1" x14ac:dyDescent="0.25">
      <c r="C175" s="156"/>
      <c r="D175" s="111">
        <v>2023</v>
      </c>
      <c r="E175" s="112">
        <v>2022</v>
      </c>
      <c r="F175" s="112">
        <v>2021</v>
      </c>
      <c r="G175" s="112">
        <v>2020</v>
      </c>
      <c r="H175" s="112">
        <v>2019</v>
      </c>
    </row>
    <row r="176" spans="1:8" x14ac:dyDescent="0.2">
      <c r="A176" s="214" t="s">
        <v>52</v>
      </c>
      <c r="B176" s="157" t="s">
        <v>29</v>
      </c>
      <c r="C176" s="140" t="s">
        <v>1</v>
      </c>
      <c r="D176" s="158"/>
      <c r="E176" s="158"/>
      <c r="F176" s="158"/>
      <c r="G176" s="158"/>
    </row>
    <row r="177" spans="1:8" x14ac:dyDescent="0.2">
      <c r="A177" s="214"/>
      <c r="B177" s="159" t="s">
        <v>53</v>
      </c>
      <c r="C177" s="140" t="s">
        <v>54</v>
      </c>
      <c r="D177" s="160">
        <v>2337.105</v>
      </c>
      <c r="F177" s="160"/>
      <c r="G177" s="160"/>
    </row>
    <row r="178" spans="1:8" x14ac:dyDescent="0.2">
      <c r="A178" s="214"/>
      <c r="B178" s="159" t="s">
        <v>55</v>
      </c>
      <c r="C178" s="140" t="s">
        <v>54</v>
      </c>
      <c r="D178" s="160">
        <v>2220.0592317566666</v>
      </c>
      <c r="F178" s="160"/>
      <c r="G178" s="160"/>
    </row>
    <row r="179" spans="1:8" x14ac:dyDescent="0.2">
      <c r="A179" s="214"/>
      <c r="B179" s="159" t="s">
        <v>56</v>
      </c>
      <c r="C179" s="140" t="s">
        <v>57</v>
      </c>
      <c r="D179" s="97">
        <v>2962.739</v>
      </c>
      <c r="F179" s="97"/>
      <c r="G179" s="97"/>
    </row>
    <row r="180" spans="1:8" x14ac:dyDescent="0.2">
      <c r="A180" s="214"/>
      <c r="B180" s="159" t="s">
        <v>58</v>
      </c>
      <c r="C180" s="140" t="s">
        <v>59</v>
      </c>
      <c r="D180" s="97">
        <v>0</v>
      </c>
      <c r="F180" s="97"/>
      <c r="G180" s="97"/>
    </row>
    <row r="181" spans="1:8" x14ac:dyDescent="0.2">
      <c r="A181" s="214"/>
      <c r="B181" s="159" t="s">
        <v>60</v>
      </c>
      <c r="C181" s="140" t="s">
        <v>59</v>
      </c>
      <c r="D181" s="97">
        <v>3935.2200000000003</v>
      </c>
      <c r="F181" s="97"/>
      <c r="G181" s="97"/>
    </row>
    <row r="182" spans="1:8" x14ac:dyDescent="0.2">
      <c r="A182" s="214"/>
      <c r="B182" s="159" t="s">
        <v>61</v>
      </c>
      <c r="C182" s="140" t="s">
        <v>59</v>
      </c>
      <c r="D182" s="97">
        <v>781.55</v>
      </c>
      <c r="F182" s="97"/>
      <c r="G182" s="97"/>
    </row>
    <row r="183" spans="1:8" x14ac:dyDescent="0.2">
      <c r="A183" s="214"/>
      <c r="B183" s="159" t="s">
        <v>50</v>
      </c>
      <c r="C183" s="140" t="s">
        <v>59</v>
      </c>
      <c r="D183" s="97">
        <v>148.89999999999998</v>
      </c>
      <c r="F183" s="97"/>
      <c r="G183" s="97"/>
    </row>
    <row r="184" spans="1:8" x14ac:dyDescent="0.2">
      <c r="A184" s="214"/>
      <c r="B184" s="159" t="s">
        <v>62</v>
      </c>
      <c r="C184" s="140" t="s">
        <v>59</v>
      </c>
      <c r="D184" s="97">
        <v>53.009000000000007</v>
      </c>
      <c r="F184" s="97"/>
      <c r="G184" s="97"/>
    </row>
    <row r="185" spans="1:8" x14ac:dyDescent="0.2">
      <c r="A185" s="214"/>
      <c r="B185" s="159" t="s">
        <v>63</v>
      </c>
      <c r="C185" s="140" t="s">
        <v>64</v>
      </c>
      <c r="D185" s="97">
        <v>296.19900000000001</v>
      </c>
      <c r="F185" s="97"/>
      <c r="G185" s="97"/>
    </row>
    <row r="186" spans="1:8" x14ac:dyDescent="0.2">
      <c r="A186" s="214"/>
      <c r="B186" s="159" t="s">
        <v>65</v>
      </c>
      <c r="C186" s="140" t="s">
        <v>64</v>
      </c>
      <c r="D186" s="97">
        <v>2330.0227800000002</v>
      </c>
      <c r="F186" s="97"/>
      <c r="G186" s="97"/>
    </row>
    <row r="187" spans="1:8" x14ac:dyDescent="0.2">
      <c r="A187" s="214"/>
      <c r="B187" s="159" t="s">
        <v>66</v>
      </c>
      <c r="C187" s="140" t="s">
        <v>64</v>
      </c>
      <c r="D187" s="97">
        <v>80.707800000000006</v>
      </c>
      <c r="F187" s="97"/>
      <c r="G187" s="97"/>
    </row>
    <row r="188" spans="1:8" x14ac:dyDescent="0.2">
      <c r="A188" s="214"/>
      <c r="B188" s="159" t="s">
        <v>67</v>
      </c>
      <c r="C188" s="140" t="s">
        <v>59</v>
      </c>
      <c r="D188" s="97">
        <v>14097.300000000001</v>
      </c>
      <c r="F188" s="97"/>
      <c r="G188" s="97"/>
    </row>
    <row r="189" spans="1:8" x14ac:dyDescent="0.2">
      <c r="A189" s="214"/>
      <c r="B189" s="159" t="s">
        <v>68</v>
      </c>
      <c r="C189" s="140" t="s">
        <v>64</v>
      </c>
      <c r="D189" s="97">
        <v>68.328000000000003</v>
      </c>
      <c r="F189" s="97"/>
      <c r="G189" s="97"/>
    </row>
    <row r="190" spans="1:8" x14ac:dyDescent="0.2">
      <c r="A190" s="214"/>
      <c r="C190" s="140"/>
    </row>
    <row r="191" spans="1:8" ht="15" x14ac:dyDescent="0.25">
      <c r="A191" s="214"/>
      <c r="B191" s="157" t="s">
        <v>33</v>
      </c>
      <c r="C191" s="140" t="s">
        <v>1</v>
      </c>
      <c r="D191" s="111">
        <v>2023</v>
      </c>
      <c r="E191" s="112">
        <v>2022</v>
      </c>
      <c r="F191" s="112">
        <v>2021</v>
      </c>
      <c r="G191" s="112">
        <v>2020</v>
      </c>
      <c r="H191" s="112">
        <v>2019</v>
      </c>
    </row>
    <row r="192" spans="1:8" x14ac:dyDescent="0.2">
      <c r="A192" s="214"/>
      <c r="B192" s="159" t="s">
        <v>53</v>
      </c>
      <c r="C192" s="140" t="s">
        <v>54</v>
      </c>
      <c r="D192" s="160">
        <v>5253</v>
      </c>
      <c r="E192" s="160"/>
      <c r="F192" s="160"/>
      <c r="G192" s="160"/>
    </row>
    <row r="193" spans="1:8" x14ac:dyDescent="0.2">
      <c r="A193" s="214"/>
      <c r="B193" s="159" t="s">
        <v>55</v>
      </c>
      <c r="C193" s="140" t="s">
        <v>54</v>
      </c>
      <c r="D193" s="160">
        <v>6358.9055269569999</v>
      </c>
      <c r="E193" s="160"/>
      <c r="F193" s="160"/>
      <c r="G193" s="160"/>
    </row>
    <row r="194" spans="1:8" x14ac:dyDescent="0.2">
      <c r="A194" s="214"/>
      <c r="B194" s="159" t="s">
        <v>56</v>
      </c>
      <c r="C194" s="140" t="s">
        <v>57</v>
      </c>
      <c r="D194" s="97">
        <v>0</v>
      </c>
      <c r="E194" s="97"/>
      <c r="F194" s="97"/>
      <c r="G194" s="97"/>
    </row>
    <row r="195" spans="1:8" x14ac:dyDescent="0.2">
      <c r="A195" s="214"/>
      <c r="B195" s="159" t="s">
        <v>58</v>
      </c>
      <c r="C195" s="140" t="s">
        <v>59</v>
      </c>
      <c r="D195" s="97">
        <v>12025.3</v>
      </c>
      <c r="E195" s="97"/>
      <c r="F195" s="97"/>
      <c r="G195" s="97"/>
    </row>
    <row r="196" spans="1:8" x14ac:dyDescent="0.2">
      <c r="A196" s="214"/>
      <c r="B196" s="159" t="s">
        <v>60</v>
      </c>
      <c r="C196" s="140" t="s">
        <v>59</v>
      </c>
      <c r="D196" s="97">
        <v>0</v>
      </c>
      <c r="E196" s="97"/>
      <c r="F196" s="97"/>
      <c r="G196" s="97"/>
    </row>
    <row r="197" spans="1:8" x14ac:dyDescent="0.2">
      <c r="A197" s="214"/>
      <c r="B197" s="159" t="s">
        <v>61</v>
      </c>
      <c r="C197" s="140" t="s">
        <v>59</v>
      </c>
      <c r="D197" s="97">
        <v>0</v>
      </c>
      <c r="E197" s="97"/>
      <c r="F197" s="97"/>
      <c r="G197" s="97"/>
    </row>
    <row r="198" spans="1:8" x14ac:dyDescent="0.2">
      <c r="A198" s="214"/>
      <c r="B198" s="159" t="s">
        <v>50</v>
      </c>
      <c r="C198" s="140" t="s">
        <v>59</v>
      </c>
      <c r="D198" s="97">
        <v>0</v>
      </c>
      <c r="E198" s="97"/>
      <c r="F198" s="97"/>
      <c r="G198" s="97"/>
    </row>
    <row r="199" spans="1:8" x14ac:dyDescent="0.2">
      <c r="A199" s="214"/>
      <c r="B199" s="159" t="s">
        <v>62</v>
      </c>
      <c r="C199" s="140" t="s">
        <v>59</v>
      </c>
      <c r="D199" s="97">
        <v>0</v>
      </c>
      <c r="E199" s="97"/>
      <c r="F199" s="97"/>
      <c r="G199" s="97"/>
    </row>
    <row r="200" spans="1:8" x14ac:dyDescent="0.2">
      <c r="A200" s="214"/>
      <c r="B200" s="159" t="s">
        <v>63</v>
      </c>
      <c r="C200" s="140" t="s">
        <v>64</v>
      </c>
      <c r="D200" s="97">
        <v>8973.0061900000019</v>
      </c>
      <c r="E200" s="97"/>
      <c r="F200" s="97"/>
      <c r="G200" s="97"/>
    </row>
    <row r="201" spans="1:8" x14ac:dyDescent="0.2">
      <c r="A201" s="214"/>
      <c r="B201" s="159" t="s">
        <v>65</v>
      </c>
      <c r="C201" s="140" t="s">
        <v>64</v>
      </c>
      <c r="D201" s="97">
        <v>9627.744450000002</v>
      </c>
      <c r="E201" s="97"/>
      <c r="F201" s="97"/>
      <c r="G201" s="97"/>
    </row>
    <row r="202" spans="1:8" x14ac:dyDescent="0.2">
      <c r="A202" s="214"/>
      <c r="B202" s="159" t="s">
        <v>66</v>
      </c>
      <c r="C202" s="140" t="s">
        <v>64</v>
      </c>
      <c r="D202" s="97">
        <v>0</v>
      </c>
      <c r="E202" s="97"/>
      <c r="F202" s="97"/>
      <c r="G202" s="97"/>
    </row>
    <row r="203" spans="1:8" x14ac:dyDescent="0.2">
      <c r="A203" s="214"/>
      <c r="B203" s="159" t="s">
        <v>67</v>
      </c>
      <c r="C203" s="140" t="s">
        <v>59</v>
      </c>
      <c r="D203" s="97">
        <v>0</v>
      </c>
      <c r="E203" s="97"/>
      <c r="F203" s="97"/>
      <c r="G203" s="97"/>
    </row>
    <row r="204" spans="1:8" x14ac:dyDescent="0.2">
      <c r="A204" s="214"/>
      <c r="B204" s="159" t="s">
        <v>68</v>
      </c>
      <c r="C204" s="140" t="s">
        <v>64</v>
      </c>
      <c r="D204" s="97">
        <v>9.8686000000000007</v>
      </c>
      <c r="E204" s="97"/>
      <c r="F204" s="97"/>
      <c r="G204" s="97"/>
    </row>
    <row r="205" spans="1:8" x14ac:dyDescent="0.2">
      <c r="A205" s="214"/>
      <c r="B205" s="159"/>
      <c r="C205" s="140"/>
      <c r="D205" s="97"/>
      <c r="E205" s="97"/>
      <c r="F205" s="97"/>
      <c r="G205" s="97"/>
    </row>
    <row r="206" spans="1:8" ht="15" x14ac:dyDescent="0.25">
      <c r="A206" s="214"/>
      <c r="B206" s="157" t="s">
        <v>34</v>
      </c>
      <c r="C206" s="140" t="s">
        <v>1</v>
      </c>
      <c r="D206" s="111">
        <v>2023</v>
      </c>
      <c r="E206" s="112">
        <v>2022</v>
      </c>
      <c r="F206" s="112">
        <v>2021</v>
      </c>
      <c r="G206" s="112">
        <v>2020</v>
      </c>
      <c r="H206" s="112">
        <v>2019</v>
      </c>
    </row>
    <row r="207" spans="1:8" x14ac:dyDescent="0.2">
      <c r="A207" s="214"/>
      <c r="B207" s="159" t="s">
        <v>53</v>
      </c>
      <c r="C207" s="140" t="s">
        <v>54</v>
      </c>
      <c r="D207" s="160">
        <v>350.16199999999998</v>
      </c>
      <c r="E207" s="160"/>
      <c r="F207" s="160"/>
      <c r="G207" s="160"/>
    </row>
    <row r="208" spans="1:8" x14ac:dyDescent="0.2">
      <c r="A208" s="214"/>
      <c r="B208" s="159" t="s">
        <v>55</v>
      </c>
      <c r="C208" s="140" t="s">
        <v>54</v>
      </c>
      <c r="D208" s="160">
        <v>2075.5957321446349</v>
      </c>
      <c r="E208" s="160"/>
      <c r="F208" s="160"/>
      <c r="G208" s="160"/>
    </row>
    <row r="209" spans="1:15" x14ac:dyDescent="0.2">
      <c r="A209" s="214"/>
      <c r="B209" s="159" t="s">
        <v>56</v>
      </c>
      <c r="C209" s="140" t="s">
        <v>57</v>
      </c>
      <c r="D209" s="97">
        <v>0</v>
      </c>
      <c r="E209" s="97"/>
      <c r="F209" s="97"/>
      <c r="G209" s="97"/>
    </row>
    <row r="210" spans="1:15" x14ac:dyDescent="0.2">
      <c r="A210" s="214"/>
      <c r="B210" s="159" t="s">
        <v>58</v>
      </c>
      <c r="C210" s="140" t="s">
        <v>59</v>
      </c>
      <c r="D210" s="97">
        <v>937.57819999999992</v>
      </c>
      <c r="E210" s="97"/>
      <c r="F210" s="97"/>
      <c r="G210" s="97"/>
    </row>
    <row r="211" spans="1:15" x14ac:dyDescent="0.2">
      <c r="A211" s="214"/>
      <c r="B211" s="159" t="s">
        <v>60</v>
      </c>
      <c r="C211" s="140" t="s">
        <v>59</v>
      </c>
      <c r="D211" s="97">
        <v>0</v>
      </c>
      <c r="E211" s="97"/>
      <c r="F211" s="97"/>
      <c r="G211" s="97"/>
    </row>
    <row r="212" spans="1:15" x14ac:dyDescent="0.2">
      <c r="A212" s="214"/>
      <c r="B212" s="159" t="s">
        <v>61</v>
      </c>
      <c r="C212" s="140" t="s">
        <v>59</v>
      </c>
      <c r="D212" s="97">
        <v>0</v>
      </c>
      <c r="E212" s="97"/>
      <c r="F212" s="97"/>
      <c r="G212" s="97"/>
    </row>
    <row r="213" spans="1:15" x14ac:dyDescent="0.2">
      <c r="A213" s="214"/>
      <c r="B213" s="159" t="s">
        <v>50</v>
      </c>
      <c r="C213" s="140" t="s">
        <v>59</v>
      </c>
      <c r="D213" s="97">
        <v>0</v>
      </c>
      <c r="E213" s="97"/>
      <c r="F213" s="97"/>
      <c r="G213" s="97"/>
    </row>
    <row r="214" spans="1:15" x14ac:dyDescent="0.2">
      <c r="A214" s="214"/>
      <c r="B214" s="159" t="s">
        <v>62</v>
      </c>
      <c r="C214" s="140" t="s">
        <v>59</v>
      </c>
      <c r="D214" s="97">
        <v>1.2749999999999999</v>
      </c>
      <c r="E214" s="97"/>
      <c r="F214" s="97"/>
      <c r="G214" s="97"/>
    </row>
    <row r="215" spans="1:15" x14ac:dyDescent="0.2">
      <c r="A215" s="214"/>
      <c r="B215" s="159" t="s">
        <v>63</v>
      </c>
      <c r="C215" s="140" t="s">
        <v>64</v>
      </c>
      <c r="D215" s="97">
        <v>483.51519000000002</v>
      </c>
      <c r="E215" s="97"/>
      <c r="F215" s="97"/>
      <c r="G215" s="97"/>
    </row>
    <row r="216" spans="1:15" x14ac:dyDescent="0.2">
      <c r="A216" s="214"/>
      <c r="B216" s="159" t="s">
        <v>65</v>
      </c>
      <c r="C216" s="140" t="s">
        <v>64</v>
      </c>
      <c r="D216" s="97">
        <v>4272.06297</v>
      </c>
      <c r="E216" s="97"/>
      <c r="F216" s="97"/>
      <c r="G216" s="97"/>
    </row>
    <row r="217" spans="1:15" x14ac:dyDescent="0.2">
      <c r="A217" s="214"/>
      <c r="B217" s="159" t="s">
        <v>66</v>
      </c>
      <c r="C217" s="140" t="s">
        <v>64</v>
      </c>
      <c r="D217" s="97">
        <v>0</v>
      </c>
      <c r="E217" s="97"/>
      <c r="F217" s="97"/>
      <c r="G217" s="97"/>
    </row>
    <row r="218" spans="1:15" x14ac:dyDescent="0.2">
      <c r="A218" s="214"/>
      <c r="B218" s="159" t="s">
        <v>67</v>
      </c>
      <c r="C218" s="140" t="s">
        <v>59</v>
      </c>
      <c r="D218" s="97">
        <v>0</v>
      </c>
      <c r="E218" s="97"/>
      <c r="F218" s="97"/>
      <c r="G218" s="97"/>
    </row>
    <row r="219" spans="1:15" x14ac:dyDescent="0.2">
      <c r="A219" s="214"/>
      <c r="B219" s="159" t="s">
        <v>68</v>
      </c>
      <c r="C219" s="140" t="s">
        <v>64</v>
      </c>
      <c r="D219" s="97">
        <v>0</v>
      </c>
      <c r="E219" s="97"/>
      <c r="F219" s="97"/>
      <c r="G219" s="97"/>
    </row>
    <row r="220" spans="1:15" ht="15" x14ac:dyDescent="0.25">
      <c r="B220" s="12"/>
      <c r="C220" s="140"/>
      <c r="D220" s="143"/>
      <c r="E220" s="143"/>
      <c r="F220" s="143"/>
      <c r="G220" s="143"/>
    </row>
    <row r="221" spans="1:15" ht="15" x14ac:dyDescent="0.25">
      <c r="B221" s="161" t="s">
        <v>37</v>
      </c>
      <c r="C221" s="140" t="s">
        <v>1</v>
      </c>
      <c r="D221" s="111">
        <v>2023</v>
      </c>
      <c r="E221" s="111">
        <v>2022</v>
      </c>
      <c r="F221" s="111">
        <v>2021</v>
      </c>
      <c r="G221" s="111">
        <v>2020</v>
      </c>
      <c r="H221" s="111">
        <v>2019</v>
      </c>
      <c r="I221" s="112"/>
    </row>
    <row r="222" spans="1:15" x14ac:dyDescent="0.2">
      <c r="B222" s="159" t="s">
        <v>53</v>
      </c>
      <c r="C222" s="140" t="s">
        <v>54</v>
      </c>
      <c r="D222" s="117">
        <v>9853</v>
      </c>
      <c r="E222" s="120">
        <v>7940</v>
      </c>
      <c r="F222" s="162">
        <v>8408</v>
      </c>
      <c r="G222" s="162">
        <v>5132</v>
      </c>
      <c r="H222" s="162">
        <v>5268</v>
      </c>
      <c r="I222" s="162"/>
      <c r="K222" s="120"/>
    </row>
    <row r="223" spans="1:15" x14ac:dyDescent="0.2">
      <c r="B223" s="159" t="s">
        <v>55</v>
      </c>
      <c r="C223" s="140" t="s">
        <v>54</v>
      </c>
      <c r="D223" s="117">
        <f t="shared" ref="D223:D234" si="36">+D178+D193+D208</f>
        <v>10654.560490858301</v>
      </c>
      <c r="E223" s="117">
        <f>+E7/1000</f>
        <v>8660.0827269953497</v>
      </c>
      <c r="F223" s="117">
        <f>+F7/1000</f>
        <v>8145.4582126026653</v>
      </c>
      <c r="G223" s="117">
        <f>+G7/1000</f>
        <v>5752.4040000000005</v>
      </c>
      <c r="H223" s="117">
        <f>+H7/1000</f>
        <v>4892.1098313544162</v>
      </c>
      <c r="K223" s="120"/>
      <c r="L223" s="162"/>
      <c r="M223" s="162"/>
      <c r="N223" s="162"/>
      <c r="O223" s="162"/>
    </row>
    <row r="224" spans="1:15" x14ac:dyDescent="0.2">
      <c r="B224" s="159" t="s">
        <v>56</v>
      </c>
      <c r="C224" s="140" t="s">
        <v>57</v>
      </c>
      <c r="D224" s="117">
        <f t="shared" si="36"/>
        <v>2962.739</v>
      </c>
      <c r="E224" s="120">
        <v>2585</v>
      </c>
      <c r="F224" s="162">
        <v>3000</v>
      </c>
      <c r="G224" s="162">
        <v>2587</v>
      </c>
      <c r="H224" s="162">
        <v>2505</v>
      </c>
      <c r="K224" s="120"/>
      <c r="L224" s="162"/>
      <c r="M224" s="162"/>
      <c r="N224" s="162"/>
      <c r="O224" s="162"/>
    </row>
    <row r="225" spans="2:15" x14ac:dyDescent="0.2">
      <c r="B225" s="159" t="s">
        <v>58</v>
      </c>
      <c r="C225" s="140" t="s">
        <v>59</v>
      </c>
      <c r="D225" s="117">
        <f t="shared" si="36"/>
        <v>12962.878199999999</v>
      </c>
      <c r="E225" s="120">
        <v>69635.503844999999</v>
      </c>
      <c r="F225" s="162">
        <v>9207</v>
      </c>
      <c r="G225" s="162">
        <v>7169</v>
      </c>
      <c r="H225" s="162">
        <v>7940</v>
      </c>
      <c r="I225" s="162"/>
      <c r="K225" s="120"/>
      <c r="L225" s="162"/>
      <c r="M225" s="162"/>
      <c r="N225" s="162"/>
      <c r="O225" s="162"/>
    </row>
    <row r="226" spans="2:15" x14ac:dyDescent="0.2">
      <c r="B226" s="159" t="s">
        <v>60</v>
      </c>
      <c r="C226" s="140" t="s">
        <v>59</v>
      </c>
      <c r="D226" s="117">
        <f t="shared" si="36"/>
        <v>3935.2200000000003</v>
      </c>
      <c r="E226" s="120">
        <v>3384.1800000000003</v>
      </c>
      <c r="F226" s="162">
        <v>3659</v>
      </c>
      <c r="G226" s="162">
        <v>3449</v>
      </c>
      <c r="H226" s="162">
        <v>3455</v>
      </c>
      <c r="K226" s="120"/>
      <c r="L226" s="162"/>
      <c r="N226" s="162"/>
      <c r="O226" s="162"/>
    </row>
    <row r="227" spans="2:15" x14ac:dyDescent="0.2">
      <c r="B227" s="159" t="s">
        <v>61</v>
      </c>
      <c r="C227" s="140" t="s">
        <v>59</v>
      </c>
      <c r="D227" s="117">
        <f t="shared" si="36"/>
        <v>781.55</v>
      </c>
      <c r="E227" s="120">
        <v>794.77957000000004</v>
      </c>
      <c r="F227" s="1">
        <v>678</v>
      </c>
      <c r="G227" s="1">
        <v>672</v>
      </c>
      <c r="H227" s="1">
        <v>688</v>
      </c>
      <c r="K227" s="120"/>
      <c r="L227" s="162"/>
      <c r="M227" s="162"/>
      <c r="N227" s="162"/>
      <c r="O227" s="162"/>
    </row>
    <row r="228" spans="2:15" x14ac:dyDescent="0.2">
      <c r="B228" s="159" t="s">
        <v>50</v>
      </c>
      <c r="C228" s="140" t="s">
        <v>59</v>
      </c>
      <c r="D228" s="117">
        <f t="shared" si="36"/>
        <v>148.89999999999998</v>
      </c>
      <c r="E228" s="120">
        <v>161.64459200000002</v>
      </c>
      <c r="F228" s="1">
        <v>139</v>
      </c>
      <c r="G228" s="1">
        <v>123</v>
      </c>
      <c r="H228" s="1">
        <v>140</v>
      </c>
      <c r="K228" s="120"/>
      <c r="L228" s="162"/>
      <c r="M228" s="162"/>
      <c r="N228" s="162"/>
      <c r="O228" s="162"/>
    </row>
    <row r="229" spans="2:15" x14ac:dyDescent="0.2">
      <c r="B229" s="159" t="s">
        <v>62</v>
      </c>
      <c r="C229" s="140" t="s">
        <v>59</v>
      </c>
      <c r="D229" s="117">
        <f t="shared" si="36"/>
        <v>54.284000000000006</v>
      </c>
      <c r="E229" s="120">
        <v>47.6</v>
      </c>
      <c r="F229" s="1">
        <v>53</v>
      </c>
      <c r="G229" s="1">
        <v>127</v>
      </c>
      <c r="H229" s="1">
        <v>47</v>
      </c>
      <c r="K229" s="120"/>
      <c r="L229" s="162"/>
      <c r="M229" s="162"/>
      <c r="N229" s="162"/>
      <c r="O229" s="162"/>
    </row>
    <row r="230" spans="2:15" x14ac:dyDescent="0.2">
      <c r="B230" s="159" t="s">
        <v>63</v>
      </c>
      <c r="C230" s="140" t="s">
        <v>64</v>
      </c>
      <c r="D230" s="117">
        <f t="shared" si="36"/>
        <v>9752.7203800000025</v>
      </c>
      <c r="E230" s="120">
        <v>4798.2960000000003</v>
      </c>
      <c r="F230" s="162">
        <v>3237</v>
      </c>
      <c r="G230" s="162">
        <v>2099</v>
      </c>
      <c r="H230" s="162">
        <v>1614</v>
      </c>
      <c r="K230" s="120"/>
    </row>
    <row r="231" spans="2:15" x14ac:dyDescent="0.2">
      <c r="B231" s="159" t="s">
        <v>65</v>
      </c>
      <c r="C231" s="140" t="s">
        <v>64</v>
      </c>
      <c r="D231" s="117">
        <f t="shared" si="36"/>
        <v>16229.8302</v>
      </c>
      <c r="E231" s="120">
        <v>9300.7909999999993</v>
      </c>
      <c r="F231" s="162">
        <v>8605</v>
      </c>
      <c r="G231" s="162">
        <v>6920</v>
      </c>
      <c r="H231" s="162">
        <v>4974</v>
      </c>
      <c r="I231" s="162"/>
      <c r="K231" s="120"/>
    </row>
    <row r="232" spans="2:15" x14ac:dyDescent="0.2">
      <c r="B232" s="159" t="s">
        <v>66</v>
      </c>
      <c r="C232" s="140" t="s">
        <v>64</v>
      </c>
      <c r="D232" s="117">
        <f t="shared" si="36"/>
        <v>80.707800000000006</v>
      </c>
      <c r="E232" s="120">
        <v>84.507999999999996</v>
      </c>
      <c r="F232" s="1">
        <v>85</v>
      </c>
      <c r="G232" s="1">
        <v>92</v>
      </c>
      <c r="H232" s="1">
        <v>99</v>
      </c>
      <c r="K232" s="120"/>
    </row>
    <row r="233" spans="2:15" x14ac:dyDescent="0.2">
      <c r="B233" s="159" t="s">
        <v>67</v>
      </c>
      <c r="C233" s="140" t="s">
        <v>59</v>
      </c>
      <c r="D233" s="117">
        <f t="shared" si="36"/>
        <v>14097.300000000001</v>
      </c>
      <c r="E233" s="120">
        <v>12481.55</v>
      </c>
      <c r="F233" s="162">
        <v>13781</v>
      </c>
      <c r="G233" s="162">
        <v>14677</v>
      </c>
      <c r="H233" s="162">
        <v>12085</v>
      </c>
      <c r="I233" s="162"/>
      <c r="K233" s="120"/>
      <c r="L233" s="162"/>
      <c r="M233" s="162"/>
      <c r="N233" s="162"/>
      <c r="O233" s="162"/>
    </row>
    <row r="234" spans="2:15" x14ac:dyDescent="0.2">
      <c r="B234" s="159" t="s">
        <v>68</v>
      </c>
      <c r="C234" s="140" t="s">
        <v>64</v>
      </c>
      <c r="D234" s="117">
        <f t="shared" si="36"/>
        <v>78.196600000000004</v>
      </c>
      <c r="E234" s="120">
        <v>69212</v>
      </c>
      <c r="F234" s="1">
        <v>56</v>
      </c>
      <c r="G234" s="1">
        <v>42</v>
      </c>
      <c r="H234" s="1">
        <v>46</v>
      </c>
      <c r="K234" s="120"/>
      <c r="L234" s="162"/>
      <c r="M234" s="162"/>
      <c r="N234" s="162"/>
      <c r="O234" s="162"/>
    </row>
    <row r="235" spans="2:15" x14ac:dyDescent="0.2">
      <c r="C235" s="147"/>
      <c r="D235" s="97"/>
      <c r="E235" s="97"/>
      <c r="F235" s="97"/>
      <c r="G235" s="97"/>
      <c r="K235" s="120"/>
    </row>
    <row r="236" spans="2:15" x14ac:dyDescent="0.2">
      <c r="C236" s="147"/>
      <c r="D236" s="97"/>
      <c r="E236" s="97"/>
      <c r="F236" s="97"/>
      <c r="G236" s="97"/>
      <c r="K236" s="120"/>
      <c r="L236" s="162"/>
      <c r="M236" s="162"/>
      <c r="N236" s="162"/>
      <c r="O236" s="162"/>
    </row>
    <row r="237" spans="2:15" x14ac:dyDescent="0.2">
      <c r="C237" s="147"/>
      <c r="D237" s="97"/>
      <c r="E237" s="97"/>
      <c r="F237" s="97"/>
      <c r="G237" s="97"/>
    </row>
    <row r="239" spans="2:15" ht="18" x14ac:dyDescent="0.25">
      <c r="B239" s="215" t="s">
        <v>69</v>
      </c>
      <c r="C239" s="215"/>
      <c r="D239" s="215"/>
      <c r="E239" s="215"/>
      <c r="F239" s="215"/>
      <c r="G239" s="215"/>
      <c r="H239" s="215"/>
    </row>
    <row r="240" spans="2:15" ht="15" x14ac:dyDescent="0.25">
      <c r="B240" s="12"/>
      <c r="C240" s="109" t="s">
        <v>1</v>
      </c>
      <c r="D240" s="111">
        <v>2023</v>
      </c>
      <c r="E240" s="112">
        <v>2022</v>
      </c>
      <c r="F240" s="112">
        <v>2021</v>
      </c>
      <c r="G240" s="112">
        <v>2020</v>
      </c>
      <c r="H240" s="112">
        <v>2019</v>
      </c>
    </row>
    <row r="241" spans="2:8" ht="15" x14ac:dyDescent="0.25">
      <c r="B241" s="12"/>
      <c r="C241" s="110" t="s">
        <v>70</v>
      </c>
      <c r="D241" s="111"/>
      <c r="E241" s="112"/>
      <c r="F241" s="112"/>
      <c r="G241" s="112"/>
      <c r="H241" s="112"/>
    </row>
    <row r="242" spans="2:8" ht="15" x14ac:dyDescent="0.25">
      <c r="B242" s="12" t="s">
        <v>71</v>
      </c>
      <c r="C242" s="147"/>
    </row>
    <row r="243" spans="2:8" x14ac:dyDescent="0.2">
      <c r="B243" s="1" t="s">
        <v>29</v>
      </c>
      <c r="C243" s="147"/>
      <c r="D243" s="143">
        <v>-2</v>
      </c>
      <c r="E243" s="143">
        <v>0</v>
      </c>
      <c r="F243" s="143">
        <v>2</v>
      </c>
      <c r="G243" s="163">
        <v>1</v>
      </c>
      <c r="H243" s="164">
        <v>2</v>
      </c>
    </row>
    <row r="244" spans="2:8" x14ac:dyDescent="0.2">
      <c r="B244" s="1" t="s">
        <v>33</v>
      </c>
      <c r="C244" s="147"/>
      <c r="D244" s="143">
        <v>7</v>
      </c>
      <c r="E244" s="143">
        <v>1</v>
      </c>
      <c r="F244" s="143">
        <v>1</v>
      </c>
      <c r="G244" s="143">
        <v>0</v>
      </c>
      <c r="H244" s="143">
        <v>0</v>
      </c>
    </row>
    <row r="245" spans="2:8" x14ac:dyDescent="0.2">
      <c r="B245" s="1" t="s">
        <v>34</v>
      </c>
      <c r="D245" s="143">
        <v>0</v>
      </c>
      <c r="E245" s="143">
        <v>1</v>
      </c>
      <c r="F245" s="143"/>
      <c r="G245" s="143"/>
      <c r="H245" s="143"/>
    </row>
    <row r="246" spans="2:8" ht="15" x14ac:dyDescent="0.25">
      <c r="B246" s="12" t="s">
        <v>37</v>
      </c>
      <c r="D246" s="120">
        <f t="shared" ref="D246:F246" si="37">SUM(D243:D245)</f>
        <v>5</v>
      </c>
      <c r="E246" s="120">
        <f t="shared" si="37"/>
        <v>2</v>
      </c>
      <c r="F246" s="120">
        <f t="shared" si="37"/>
        <v>3</v>
      </c>
      <c r="G246" s="120">
        <f>SUM(G243:G245)</f>
        <v>1</v>
      </c>
      <c r="H246" s="120">
        <f>SUM(H243:H245)</f>
        <v>2</v>
      </c>
    </row>
    <row r="248" spans="2:8" ht="15" x14ac:dyDescent="0.25">
      <c r="B248" s="12" t="s">
        <v>72</v>
      </c>
    </row>
    <row r="249" spans="2:8" x14ac:dyDescent="0.2">
      <c r="B249" s="1" t="s">
        <v>29</v>
      </c>
      <c r="D249" s="1">
        <v>38</v>
      </c>
      <c r="E249" s="1">
        <v>19</v>
      </c>
      <c r="F249" s="1">
        <v>27</v>
      </c>
      <c r="G249" s="165">
        <v>14</v>
      </c>
      <c r="H249" s="165">
        <v>20</v>
      </c>
    </row>
    <row r="250" spans="2:8" x14ac:dyDescent="0.2">
      <c r="B250" s="1" t="s">
        <v>33</v>
      </c>
      <c r="D250" s="1">
        <v>35</v>
      </c>
      <c r="E250" s="1">
        <v>13</v>
      </c>
      <c r="F250" s="1">
        <v>17</v>
      </c>
      <c r="G250" s="1">
        <v>65</v>
      </c>
      <c r="H250" s="1">
        <v>10</v>
      </c>
    </row>
    <row r="251" spans="2:8" x14ac:dyDescent="0.2">
      <c r="B251" s="1" t="s">
        <v>34</v>
      </c>
      <c r="D251" s="1">
        <v>15</v>
      </c>
      <c r="E251" s="1">
        <v>10</v>
      </c>
      <c r="F251" s="1">
        <v>4</v>
      </c>
      <c r="G251" s="1">
        <v>7</v>
      </c>
    </row>
    <row r="252" spans="2:8" ht="15" x14ac:dyDescent="0.25">
      <c r="B252" s="12" t="s">
        <v>37</v>
      </c>
      <c r="D252" s="1">
        <f t="shared" ref="D252:F252" si="38">SUM(D249:D251)</f>
        <v>88</v>
      </c>
      <c r="E252" s="1">
        <f t="shared" si="38"/>
        <v>42</v>
      </c>
      <c r="F252" s="1">
        <f t="shared" si="38"/>
        <v>48</v>
      </c>
      <c r="G252" s="1">
        <f>SUM(G249:G251)</f>
        <v>86</v>
      </c>
      <c r="H252" s="1">
        <f>SUM(H249:H251)</f>
        <v>30</v>
      </c>
    </row>
    <row r="254" spans="2:8" ht="15" x14ac:dyDescent="0.25">
      <c r="B254" s="12" t="s">
        <v>73</v>
      </c>
    </row>
    <row r="255" spans="2:8" x14ac:dyDescent="0.2">
      <c r="B255" s="1" t="s">
        <v>29</v>
      </c>
      <c r="D255" s="120">
        <f t="shared" ref="D255:H258" si="39">+D243+D249</f>
        <v>36</v>
      </c>
      <c r="E255" s="120">
        <f t="shared" si="39"/>
        <v>19</v>
      </c>
      <c r="F255" s="120">
        <f t="shared" si="39"/>
        <v>29</v>
      </c>
      <c r="G255" s="120">
        <f t="shared" si="39"/>
        <v>15</v>
      </c>
      <c r="H255" s="120">
        <f t="shared" si="39"/>
        <v>22</v>
      </c>
    </row>
    <row r="256" spans="2:8" x14ac:dyDescent="0.2">
      <c r="B256" s="1" t="s">
        <v>33</v>
      </c>
      <c r="D256" s="120">
        <f t="shared" si="39"/>
        <v>42</v>
      </c>
      <c r="E256" s="120">
        <f t="shared" si="39"/>
        <v>14</v>
      </c>
      <c r="F256" s="120">
        <f t="shared" si="39"/>
        <v>18</v>
      </c>
      <c r="G256" s="120">
        <f t="shared" si="39"/>
        <v>65</v>
      </c>
      <c r="H256" s="120">
        <f t="shared" si="39"/>
        <v>10</v>
      </c>
    </row>
    <row r="257" spans="2:8" x14ac:dyDescent="0.2">
      <c r="B257" s="1" t="s">
        <v>34</v>
      </c>
      <c r="D257" s="120">
        <f t="shared" si="39"/>
        <v>15</v>
      </c>
      <c r="E257" s="120">
        <f t="shared" si="39"/>
        <v>11</v>
      </c>
      <c r="F257" s="120">
        <f t="shared" si="39"/>
        <v>4</v>
      </c>
      <c r="G257" s="120">
        <f t="shared" si="39"/>
        <v>7</v>
      </c>
      <c r="H257" s="120">
        <f t="shared" si="39"/>
        <v>0</v>
      </c>
    </row>
    <row r="258" spans="2:8" ht="15" x14ac:dyDescent="0.25">
      <c r="B258" s="12" t="s">
        <v>37</v>
      </c>
      <c r="D258" s="120">
        <f t="shared" si="39"/>
        <v>93</v>
      </c>
      <c r="E258" s="120">
        <f t="shared" si="39"/>
        <v>44</v>
      </c>
      <c r="F258" s="120">
        <f t="shared" si="39"/>
        <v>51</v>
      </c>
      <c r="G258" s="120">
        <f t="shared" si="39"/>
        <v>87</v>
      </c>
      <c r="H258" s="120">
        <f t="shared" si="39"/>
        <v>32</v>
      </c>
    </row>
  </sheetData>
  <mergeCells count="9">
    <mergeCell ref="A176:A219"/>
    <mergeCell ref="B174:H174"/>
    <mergeCell ref="B239:H239"/>
    <mergeCell ref="B1:H1"/>
    <mergeCell ref="B9:H9"/>
    <mergeCell ref="B54:H54"/>
    <mergeCell ref="B75:H75"/>
    <mergeCell ref="B122:H122"/>
    <mergeCell ref="B167:H167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06E6B-F7A6-4389-A0AE-F920E2E5CA34}">
  <dimension ref="A1:I80"/>
  <sheetViews>
    <sheetView zoomScale="90" zoomScaleNormal="90" workbookViewId="0">
      <selection activeCell="O18" sqref="O18"/>
    </sheetView>
  </sheetViews>
  <sheetFormatPr defaultRowHeight="14.25" x14ac:dyDescent="0.2"/>
  <cols>
    <col min="1" max="1" width="19" style="1" customWidth="1"/>
    <col min="2" max="2" width="28.5703125" style="1" customWidth="1"/>
    <col min="3" max="6" width="19" style="1" customWidth="1"/>
    <col min="7" max="7" width="16.5703125" style="1" customWidth="1"/>
    <col min="8" max="8" width="9.140625" style="1"/>
    <col min="9" max="9" width="10.140625" style="1" bestFit="1" customWidth="1"/>
    <col min="10" max="16384" width="9.140625" style="1"/>
  </cols>
  <sheetData>
    <row r="1" spans="1:9" ht="28.35" customHeight="1" x14ac:dyDescent="0.3">
      <c r="A1" s="169" t="s">
        <v>139</v>
      </c>
    </row>
    <row r="2" spans="1:9" ht="15" x14ac:dyDescent="0.25">
      <c r="A2" s="217" t="s">
        <v>29</v>
      </c>
      <c r="B2" s="218"/>
      <c r="C2" s="218"/>
      <c r="D2" s="218"/>
      <c r="E2" s="218"/>
      <c r="F2" s="218"/>
      <c r="G2" s="218"/>
    </row>
    <row r="3" spans="1:9" ht="15" x14ac:dyDescent="0.2">
      <c r="A3" s="219" t="s">
        <v>78</v>
      </c>
      <c r="B3" s="219"/>
      <c r="C3" s="193">
        <v>2023</v>
      </c>
      <c r="D3" s="193">
        <v>2022</v>
      </c>
      <c r="E3" s="193">
        <v>2021</v>
      </c>
      <c r="F3" s="193">
        <v>2020</v>
      </c>
      <c r="G3" s="193">
        <v>2019</v>
      </c>
    </row>
    <row r="4" spans="1:9" x14ac:dyDescent="0.2">
      <c r="A4" s="216" t="s">
        <v>155</v>
      </c>
      <c r="B4" s="216"/>
      <c r="C4" s="194">
        <v>3431</v>
      </c>
      <c r="D4" s="194">
        <v>4084.25</v>
      </c>
      <c r="E4" s="194">
        <v>4487.5</v>
      </c>
      <c r="F4" s="194">
        <v>4246.32</v>
      </c>
      <c r="G4" s="194">
        <v>4488.7560000000003</v>
      </c>
    </row>
    <row r="5" spans="1:9" x14ac:dyDescent="0.2">
      <c r="A5" s="216" t="s">
        <v>156</v>
      </c>
      <c r="B5" s="216"/>
      <c r="C5" s="194">
        <v>63.3</v>
      </c>
      <c r="D5" s="194">
        <v>113.26</v>
      </c>
      <c r="E5" s="194">
        <v>100</v>
      </c>
      <c r="F5" s="194">
        <v>27</v>
      </c>
      <c r="G5" s="194">
        <v>63.6</v>
      </c>
    </row>
    <row r="6" spans="1:9" x14ac:dyDescent="0.2">
      <c r="A6" s="216" t="s">
        <v>157</v>
      </c>
      <c r="B6" s="216"/>
      <c r="C6" s="194">
        <v>2.835</v>
      </c>
      <c r="D6" s="194">
        <v>5.1120000000000001</v>
      </c>
      <c r="E6" s="194"/>
      <c r="F6" s="194"/>
      <c r="G6" s="194"/>
    </row>
    <row r="7" spans="1:9" x14ac:dyDescent="0.2">
      <c r="A7" s="220" t="s">
        <v>158</v>
      </c>
      <c r="B7" s="220"/>
      <c r="C7" s="194">
        <v>3497.1350000000002</v>
      </c>
      <c r="D7" s="194">
        <v>4202.6220000000003</v>
      </c>
      <c r="E7" s="194">
        <f>SUM(E4:E6)</f>
        <v>4587.5</v>
      </c>
      <c r="F7" s="194">
        <f>SUM(F4:F6)</f>
        <v>4273.32</v>
      </c>
      <c r="G7" s="194">
        <f>SUM(G4:G6)</f>
        <v>4552.3560000000007</v>
      </c>
    </row>
    <row r="8" spans="1:9" ht="14.45" customHeight="1" x14ac:dyDescent="0.2">
      <c r="A8" s="221" t="s">
        <v>79</v>
      </c>
      <c r="B8" s="170" t="s">
        <v>80</v>
      </c>
      <c r="C8" s="196">
        <v>1190</v>
      </c>
      <c r="D8" s="196">
        <v>1027</v>
      </c>
      <c r="E8" s="196">
        <v>1207</v>
      </c>
      <c r="F8" s="194">
        <v>1270</v>
      </c>
      <c r="G8" s="194">
        <v>1767</v>
      </c>
    </row>
    <row r="9" spans="1:9" x14ac:dyDescent="0.2">
      <c r="A9" s="222"/>
      <c r="B9" s="170" t="s">
        <v>81</v>
      </c>
      <c r="C9" s="194">
        <v>3767</v>
      </c>
      <c r="D9" s="194">
        <v>3696</v>
      </c>
      <c r="E9" s="194">
        <v>3344</v>
      </c>
      <c r="F9" s="194">
        <v>2361</v>
      </c>
      <c r="G9" s="194">
        <v>2613</v>
      </c>
    </row>
    <row r="10" spans="1:9" x14ac:dyDescent="0.2">
      <c r="A10" s="222"/>
      <c r="B10" s="170" t="s">
        <v>82</v>
      </c>
      <c r="C10" s="194">
        <v>2873</v>
      </c>
      <c r="D10" s="194">
        <v>3230</v>
      </c>
      <c r="E10" s="194">
        <v>2942</v>
      </c>
      <c r="F10" s="194">
        <v>1735</v>
      </c>
      <c r="G10" s="194">
        <v>2095</v>
      </c>
    </row>
    <row r="11" spans="1:9" x14ac:dyDescent="0.2">
      <c r="A11" s="222"/>
      <c r="B11" s="170" t="s">
        <v>83</v>
      </c>
      <c r="C11" s="196">
        <v>89</v>
      </c>
      <c r="D11" s="196">
        <v>134</v>
      </c>
      <c r="E11" s="196">
        <v>64</v>
      </c>
      <c r="F11" s="194">
        <v>49</v>
      </c>
      <c r="G11" s="194">
        <v>37</v>
      </c>
    </row>
    <row r="12" spans="1:9" x14ac:dyDescent="0.2">
      <c r="A12" s="223"/>
      <c r="B12" s="170" t="s">
        <v>84</v>
      </c>
      <c r="C12" s="196">
        <v>441</v>
      </c>
      <c r="D12" s="196">
        <v>293</v>
      </c>
      <c r="E12" s="196">
        <v>343</v>
      </c>
      <c r="F12" s="194">
        <v>211</v>
      </c>
      <c r="G12" s="194">
        <v>274</v>
      </c>
    </row>
    <row r="13" spans="1:9" x14ac:dyDescent="0.2">
      <c r="A13" s="171" t="s">
        <v>85</v>
      </c>
      <c r="B13" s="170"/>
      <c r="C13" s="194">
        <f>+C4+C5+C6+C8+C9+C10+C11+C12</f>
        <v>11857.135</v>
      </c>
      <c r="D13" s="194">
        <f t="shared" ref="D13:G13" si="0">+D4+D5+D6+D8+D9+D10+D11+D12</f>
        <v>12582.621999999999</v>
      </c>
      <c r="E13" s="194">
        <f t="shared" si="0"/>
        <v>12487.5</v>
      </c>
      <c r="F13" s="194">
        <f t="shared" si="0"/>
        <v>9899.32</v>
      </c>
      <c r="G13" s="194">
        <f t="shared" si="0"/>
        <v>11338.356</v>
      </c>
    </row>
    <row r="14" spans="1:9" x14ac:dyDescent="0.2">
      <c r="A14" s="171" t="s">
        <v>86</v>
      </c>
      <c r="B14" s="170"/>
      <c r="C14" s="194">
        <f>+C8+C9+C10+C11+C12</f>
        <v>8360</v>
      </c>
      <c r="D14" s="194">
        <f t="shared" ref="D14:G14" si="1">+D8+D9+D10+D11+D12</f>
        <v>8380</v>
      </c>
      <c r="E14" s="194">
        <f t="shared" si="1"/>
        <v>7900</v>
      </c>
      <c r="F14" s="194">
        <f t="shared" si="1"/>
        <v>5626</v>
      </c>
      <c r="G14" s="194">
        <f t="shared" si="1"/>
        <v>6786</v>
      </c>
    </row>
    <row r="15" spans="1:9" x14ac:dyDescent="0.2">
      <c r="A15" s="171" t="s">
        <v>87</v>
      </c>
      <c r="B15" s="170"/>
      <c r="C15" s="198">
        <f>+C14/C13</f>
        <v>0.70506070817275845</v>
      </c>
      <c r="D15" s="198">
        <f t="shared" ref="D15:G15" si="2">+D14/D13</f>
        <v>0.66599791363040239</v>
      </c>
      <c r="E15" s="198">
        <f t="shared" si="2"/>
        <v>0.63263263263263259</v>
      </c>
      <c r="F15" s="198">
        <f t="shared" si="2"/>
        <v>0.56832186453210931</v>
      </c>
      <c r="G15" s="198">
        <f t="shared" si="2"/>
        <v>0.59849946500180451</v>
      </c>
    </row>
    <row r="16" spans="1:9" x14ac:dyDescent="0.2">
      <c r="A16" s="224" t="s">
        <v>88</v>
      </c>
      <c r="B16" s="170" t="s">
        <v>89</v>
      </c>
      <c r="C16" s="201"/>
      <c r="D16" s="201"/>
      <c r="E16" s="201"/>
      <c r="F16" s="202">
        <f t="shared" ref="F16:G16" si="3">SUM(C16:E16)</f>
        <v>0</v>
      </c>
      <c r="G16" s="202">
        <f t="shared" si="3"/>
        <v>0</v>
      </c>
      <c r="I16" s="120"/>
    </row>
    <row r="17" spans="1:7" ht="25.5" x14ac:dyDescent="0.2">
      <c r="A17" s="224"/>
      <c r="B17" s="170" t="s">
        <v>90</v>
      </c>
      <c r="C17" s="174">
        <v>753495.97857142868</v>
      </c>
      <c r="D17" s="175"/>
      <c r="E17" s="174">
        <v>0</v>
      </c>
      <c r="F17" s="176"/>
      <c r="G17" s="176"/>
    </row>
    <row r="18" spans="1:7" x14ac:dyDescent="0.2">
      <c r="A18" s="224"/>
      <c r="B18" s="170" t="s">
        <v>91</v>
      </c>
      <c r="C18" s="174">
        <v>1453006.7547652358</v>
      </c>
      <c r="D18" s="175"/>
      <c r="E18" s="174">
        <v>0</v>
      </c>
      <c r="F18" s="176"/>
      <c r="G18" s="176"/>
    </row>
    <row r="19" spans="1:7" x14ac:dyDescent="0.2">
      <c r="A19" s="224"/>
      <c r="B19" s="170" t="s">
        <v>92</v>
      </c>
      <c r="C19" s="177"/>
      <c r="D19" s="177"/>
      <c r="E19" s="178"/>
      <c r="F19" s="177"/>
      <c r="G19" s="177"/>
    </row>
    <row r="20" spans="1:7" x14ac:dyDescent="0.2">
      <c r="A20" s="224"/>
      <c r="B20" s="170" t="s">
        <v>93</v>
      </c>
      <c r="C20" s="179">
        <v>0.34148880361095002</v>
      </c>
      <c r="D20" s="177"/>
      <c r="E20" s="177"/>
      <c r="F20" s="177"/>
      <c r="G20" s="177"/>
    </row>
    <row r="21" spans="1:7" x14ac:dyDescent="0.2">
      <c r="A21" s="180"/>
      <c r="B21" s="181"/>
      <c r="C21" s="182"/>
      <c r="D21" s="182"/>
      <c r="E21" s="182"/>
      <c r="F21" s="182"/>
      <c r="G21" s="182"/>
    </row>
    <row r="22" spans="1:7" ht="15" x14ac:dyDescent="0.25">
      <c r="A22" s="217" t="s">
        <v>33</v>
      </c>
      <c r="B22" s="218"/>
      <c r="C22" s="218"/>
      <c r="D22" s="218"/>
      <c r="E22" s="218"/>
      <c r="F22" s="218"/>
      <c r="G22" s="218"/>
    </row>
    <row r="23" spans="1:7" ht="15" x14ac:dyDescent="0.2">
      <c r="A23" s="219" t="s">
        <v>78</v>
      </c>
      <c r="B23" s="219"/>
      <c r="C23" s="193">
        <v>2023</v>
      </c>
      <c r="D23" s="193">
        <v>2022</v>
      </c>
      <c r="E23" s="193">
        <v>2021</v>
      </c>
      <c r="F23" s="193">
        <v>2020</v>
      </c>
      <c r="G23" s="193">
        <v>2019</v>
      </c>
    </row>
    <row r="24" spans="1:7" x14ac:dyDescent="0.2">
      <c r="A24" s="216" t="s">
        <v>155</v>
      </c>
      <c r="B24" s="216"/>
      <c r="C24" s="194">
        <v>1385.6</v>
      </c>
      <c r="D24" s="194">
        <v>1281.855</v>
      </c>
      <c r="E24" s="194">
        <v>1282.8</v>
      </c>
      <c r="F24" s="194">
        <v>1023.43</v>
      </c>
      <c r="G24" s="194">
        <v>885.61500000000001</v>
      </c>
    </row>
    <row r="25" spans="1:7" x14ac:dyDescent="0.2">
      <c r="A25" s="216" t="s">
        <v>156</v>
      </c>
      <c r="B25" s="216"/>
      <c r="C25" s="194">
        <v>664.52</v>
      </c>
      <c r="D25" s="194">
        <v>680.48</v>
      </c>
      <c r="E25" s="194">
        <v>565.4</v>
      </c>
      <c r="F25" s="194">
        <v>532.91999999999996</v>
      </c>
      <c r="G25" s="213">
        <v>0.496</v>
      </c>
    </row>
    <row r="26" spans="1:7" x14ac:dyDescent="0.2">
      <c r="A26" s="216" t="s">
        <v>157</v>
      </c>
      <c r="B26" s="216"/>
      <c r="C26" s="194">
        <v>1.4870000000000001</v>
      </c>
      <c r="D26" s="194">
        <v>6.282</v>
      </c>
      <c r="E26" s="194"/>
      <c r="F26" s="194"/>
      <c r="G26" s="194"/>
    </row>
    <row r="27" spans="1:7" x14ac:dyDescent="0.2">
      <c r="A27" s="220" t="s">
        <v>158</v>
      </c>
      <c r="B27" s="220"/>
      <c r="C27" s="194">
        <v>2051.607</v>
      </c>
      <c r="D27" s="194">
        <v>1968.617</v>
      </c>
      <c r="E27" s="194">
        <v>1848.1999999999998</v>
      </c>
      <c r="F27" s="194">
        <v>1848.1999999999998</v>
      </c>
      <c r="G27" s="194">
        <v>1848.1999999999998</v>
      </c>
    </row>
    <row r="28" spans="1:7" x14ac:dyDescent="0.2">
      <c r="A28" s="216" t="s">
        <v>79</v>
      </c>
      <c r="B28" s="170" t="s">
        <v>80</v>
      </c>
      <c r="C28" s="194">
        <v>305.05</v>
      </c>
      <c r="D28" s="194">
        <v>88.58</v>
      </c>
      <c r="E28" s="194">
        <v>31.74</v>
      </c>
      <c r="F28" s="194">
        <v>113.6</v>
      </c>
      <c r="G28" s="194">
        <v>69.971000000000004</v>
      </c>
    </row>
    <row r="29" spans="1:7" x14ac:dyDescent="0.2">
      <c r="A29" s="216"/>
      <c r="B29" s="170" t="s">
        <v>81</v>
      </c>
      <c r="C29" s="194">
        <v>1018.64</v>
      </c>
      <c r="D29" s="194">
        <v>664.42</v>
      </c>
      <c r="E29" s="194">
        <v>0</v>
      </c>
      <c r="F29" s="194">
        <v>707.24</v>
      </c>
      <c r="G29" s="194">
        <v>604.14400000000001</v>
      </c>
    </row>
    <row r="30" spans="1:7" x14ac:dyDescent="0.2">
      <c r="A30" s="216"/>
      <c r="B30" s="170" t="s">
        <v>82</v>
      </c>
      <c r="C30" s="196">
        <v>0</v>
      </c>
      <c r="D30" s="196"/>
      <c r="E30" s="196">
        <v>1287.9000000000001</v>
      </c>
      <c r="F30" s="195"/>
      <c r="G30" s="195"/>
    </row>
    <row r="31" spans="1:7" x14ac:dyDescent="0.2">
      <c r="A31" s="216"/>
      <c r="B31" s="170" t="s">
        <v>83</v>
      </c>
      <c r="C31" s="196">
        <v>0</v>
      </c>
      <c r="D31" s="196"/>
      <c r="E31" s="196">
        <v>0</v>
      </c>
      <c r="F31" s="195"/>
      <c r="G31" s="195"/>
    </row>
    <row r="32" spans="1:7" x14ac:dyDescent="0.2">
      <c r="A32" s="216"/>
      <c r="B32" s="170" t="s">
        <v>84</v>
      </c>
      <c r="C32" s="194">
        <v>0</v>
      </c>
      <c r="D32" s="194">
        <v>15.855</v>
      </c>
      <c r="E32" s="194">
        <v>0</v>
      </c>
      <c r="F32" s="195"/>
      <c r="G32" s="195"/>
    </row>
    <row r="33" spans="1:7" x14ac:dyDescent="0.2">
      <c r="A33" s="171" t="s">
        <v>85</v>
      </c>
      <c r="B33" s="170"/>
      <c r="C33" s="194">
        <f>+C24+C25+C26+C28+C29+C30+C31+C32</f>
        <v>3375.297</v>
      </c>
      <c r="D33" s="194">
        <f t="shared" ref="D33:G33" si="4">+D24+D25+D26+D28+D29+D30+D31+D32</f>
        <v>2737.4720000000002</v>
      </c>
      <c r="E33" s="194">
        <f t="shared" si="4"/>
        <v>3167.84</v>
      </c>
      <c r="F33" s="194">
        <f t="shared" si="4"/>
        <v>2377.1899999999996</v>
      </c>
      <c r="G33" s="194">
        <f t="shared" si="4"/>
        <v>1560.2260000000001</v>
      </c>
    </row>
    <row r="34" spans="1:7" x14ac:dyDescent="0.2">
      <c r="A34" s="171" t="s">
        <v>86</v>
      </c>
      <c r="B34" s="170"/>
      <c r="C34" s="194">
        <f>+C28+C29+C30+C31+C32</f>
        <v>1323.69</v>
      </c>
      <c r="D34" s="194">
        <f t="shared" ref="D34:G34" si="5">+D28+D29+D30+D31+D32</f>
        <v>768.85500000000002</v>
      </c>
      <c r="E34" s="194">
        <f t="shared" si="5"/>
        <v>1319.64</v>
      </c>
      <c r="F34" s="194">
        <f t="shared" si="5"/>
        <v>820.84</v>
      </c>
      <c r="G34" s="194">
        <f t="shared" si="5"/>
        <v>674.11500000000001</v>
      </c>
    </row>
    <row r="35" spans="1:7" x14ac:dyDescent="0.2">
      <c r="A35" s="171" t="s">
        <v>87</v>
      </c>
      <c r="B35" s="170"/>
      <c r="C35" s="198">
        <f>+C34/C33</f>
        <v>0.39216993349029733</v>
      </c>
      <c r="D35" s="198">
        <f t="shared" ref="D35:G35" si="6">+D34/D33</f>
        <v>0.28086314672807611</v>
      </c>
      <c r="E35" s="198">
        <f t="shared" si="6"/>
        <v>0.41657406939744435</v>
      </c>
      <c r="F35" s="198">
        <f t="shared" si="6"/>
        <v>0.34529844059582959</v>
      </c>
      <c r="G35" s="198">
        <f t="shared" si="6"/>
        <v>0.43206240634369636</v>
      </c>
    </row>
    <row r="36" spans="1:7" x14ac:dyDescent="0.2">
      <c r="A36" s="224" t="s">
        <v>94</v>
      </c>
      <c r="B36" s="170" t="s">
        <v>89</v>
      </c>
      <c r="C36" s="183"/>
      <c r="D36" s="183"/>
      <c r="E36" s="172"/>
      <c r="F36" s="173"/>
      <c r="G36" s="173"/>
    </row>
    <row r="37" spans="1:7" ht="25.5" x14ac:dyDescent="0.2">
      <c r="A37" s="224"/>
      <c r="B37" s="170" t="s">
        <v>90</v>
      </c>
      <c r="C37" s="184"/>
      <c r="D37" s="184"/>
      <c r="E37" s="175"/>
      <c r="F37" s="176"/>
      <c r="G37" s="176"/>
    </row>
    <row r="38" spans="1:7" x14ac:dyDescent="0.2">
      <c r="A38" s="224"/>
      <c r="B38" s="170" t="s">
        <v>91</v>
      </c>
      <c r="C38" s="185">
        <v>5006328.1407176442</v>
      </c>
      <c r="D38" s="184"/>
      <c r="E38" s="174"/>
      <c r="F38" s="176"/>
      <c r="G38" s="176"/>
    </row>
    <row r="39" spans="1:7" x14ac:dyDescent="0.2">
      <c r="A39" s="224"/>
      <c r="B39" s="170" t="s">
        <v>92</v>
      </c>
      <c r="C39" s="186">
        <v>0</v>
      </c>
      <c r="D39" s="186"/>
      <c r="E39" s="178">
        <v>0</v>
      </c>
      <c r="F39" s="177"/>
      <c r="G39" s="177"/>
    </row>
    <row r="40" spans="1:7" x14ac:dyDescent="0.2">
      <c r="A40" s="224"/>
      <c r="B40" s="170" t="s">
        <v>93</v>
      </c>
      <c r="C40" s="187">
        <v>0.34148880361095002</v>
      </c>
      <c r="D40" s="186"/>
      <c r="E40" s="177"/>
      <c r="F40" s="177"/>
      <c r="G40" s="177"/>
    </row>
    <row r="41" spans="1:7" x14ac:dyDescent="0.2">
      <c r="D41" s="165"/>
    </row>
    <row r="42" spans="1:7" ht="15" x14ac:dyDescent="0.25">
      <c r="A42" s="217" t="s">
        <v>95</v>
      </c>
      <c r="B42" s="218"/>
      <c r="C42" s="218"/>
      <c r="D42" s="218"/>
      <c r="E42" s="218"/>
      <c r="F42" s="218"/>
      <c r="G42" s="218"/>
    </row>
    <row r="43" spans="1:7" ht="15" x14ac:dyDescent="0.2">
      <c r="A43" s="219" t="s">
        <v>78</v>
      </c>
      <c r="B43" s="219"/>
      <c r="C43" s="193">
        <v>2023</v>
      </c>
      <c r="D43" s="193">
        <v>2022</v>
      </c>
      <c r="E43" s="193">
        <v>2021</v>
      </c>
      <c r="F43" s="193">
        <v>2020</v>
      </c>
      <c r="G43" s="193">
        <v>2019</v>
      </c>
    </row>
    <row r="44" spans="1:7" x14ac:dyDescent="0.2">
      <c r="A44" s="216" t="s">
        <v>155</v>
      </c>
      <c r="B44" s="216"/>
      <c r="C44" s="194">
        <v>950</v>
      </c>
      <c r="D44" s="194">
        <v>678.93</v>
      </c>
      <c r="E44" s="194">
        <v>182.2</v>
      </c>
      <c r="F44" s="194">
        <v>182.55</v>
      </c>
      <c r="G44" s="195"/>
    </row>
    <row r="45" spans="1:7" x14ac:dyDescent="0.2">
      <c r="A45" s="216" t="s">
        <v>156</v>
      </c>
      <c r="B45" s="216"/>
      <c r="C45" s="194">
        <v>333.58</v>
      </c>
      <c r="D45" s="194">
        <v>141.58000000000001</v>
      </c>
      <c r="E45" s="194">
        <v>118.68</v>
      </c>
      <c r="F45" s="194">
        <v>21.728000000000002</v>
      </c>
      <c r="G45" s="195"/>
    </row>
    <row r="46" spans="1:7" x14ac:dyDescent="0.2">
      <c r="A46" s="216" t="s">
        <v>157</v>
      </c>
      <c r="B46" s="216"/>
      <c r="C46" s="196">
        <v>0.48599999999999999</v>
      </c>
      <c r="D46" s="196"/>
      <c r="E46" s="196"/>
      <c r="F46" s="194"/>
      <c r="G46" s="195"/>
    </row>
    <row r="47" spans="1:7" x14ac:dyDescent="0.2">
      <c r="A47" s="220" t="s">
        <v>158</v>
      </c>
      <c r="B47" s="220"/>
      <c r="C47" s="194">
        <f>SUM(C44:C46)</f>
        <v>1284.066</v>
      </c>
      <c r="D47" s="194">
        <v>820.51</v>
      </c>
      <c r="E47" s="194">
        <v>300.88</v>
      </c>
      <c r="F47" s="194">
        <v>300.88</v>
      </c>
      <c r="G47" s="195"/>
    </row>
    <row r="48" spans="1:7" x14ac:dyDescent="0.2">
      <c r="A48" s="216" t="s">
        <v>79</v>
      </c>
      <c r="B48" s="170" t="s">
        <v>80</v>
      </c>
      <c r="C48" s="196">
        <v>45.6</v>
      </c>
      <c r="D48" s="196">
        <v>3.1</v>
      </c>
      <c r="E48" s="196">
        <v>22</v>
      </c>
      <c r="F48" s="194">
        <v>27</v>
      </c>
      <c r="G48" s="195"/>
    </row>
    <row r="49" spans="1:7" x14ac:dyDescent="0.2">
      <c r="A49" s="216"/>
      <c r="B49" s="170" t="s">
        <v>81</v>
      </c>
      <c r="C49" s="196">
        <f>90+0.423</f>
        <v>90.423000000000002</v>
      </c>
      <c r="D49" s="196"/>
      <c r="E49" s="196">
        <v>14</v>
      </c>
      <c r="F49" s="194">
        <v>111</v>
      </c>
      <c r="G49" s="195"/>
    </row>
    <row r="50" spans="1:7" x14ac:dyDescent="0.2">
      <c r="A50" s="216"/>
      <c r="B50" s="170" t="s">
        <v>82</v>
      </c>
      <c r="C50" s="197">
        <v>0</v>
      </c>
      <c r="D50" s="196"/>
      <c r="E50" s="196">
        <v>0</v>
      </c>
      <c r="F50" s="195"/>
      <c r="G50" s="195"/>
    </row>
    <row r="51" spans="1:7" x14ac:dyDescent="0.2">
      <c r="A51" s="216"/>
      <c r="B51" s="170" t="s">
        <v>83</v>
      </c>
      <c r="C51" s="197">
        <v>0</v>
      </c>
      <c r="D51" s="196"/>
      <c r="E51" s="196">
        <v>0</v>
      </c>
      <c r="F51" s="195"/>
      <c r="G51" s="195"/>
    </row>
    <row r="52" spans="1:7" x14ac:dyDescent="0.2">
      <c r="A52" s="216"/>
      <c r="B52" s="170" t="s">
        <v>84</v>
      </c>
      <c r="C52" s="197">
        <v>0</v>
      </c>
      <c r="D52" s="196"/>
      <c r="E52" s="196">
        <v>0</v>
      </c>
      <c r="F52" s="195"/>
      <c r="G52" s="195"/>
    </row>
    <row r="53" spans="1:7" x14ac:dyDescent="0.2">
      <c r="A53" s="171" t="s">
        <v>85</v>
      </c>
      <c r="B53" s="170"/>
      <c r="C53" s="194">
        <f>+C44+C45+C46+C48+C49+C50+C51+C52</f>
        <v>1420.0889999999999</v>
      </c>
      <c r="D53" s="194">
        <f t="shared" ref="D53:G53" si="7">+D44+D45+D46+D48+D49+D50+D51+D52</f>
        <v>823.61</v>
      </c>
      <c r="E53" s="194">
        <f t="shared" si="7"/>
        <v>336.88</v>
      </c>
      <c r="F53" s="194">
        <f t="shared" si="7"/>
        <v>342.27800000000002</v>
      </c>
      <c r="G53" s="194">
        <f t="shared" si="7"/>
        <v>0</v>
      </c>
    </row>
    <row r="54" spans="1:7" x14ac:dyDescent="0.2">
      <c r="A54" s="171" t="s">
        <v>86</v>
      </c>
      <c r="B54" s="170"/>
      <c r="C54" s="194">
        <f>+C48+C49+C50+C51+C52</f>
        <v>136.023</v>
      </c>
      <c r="D54" s="194">
        <f t="shared" ref="D54:G54" si="8">+D48+D49+D50+D51+D52</f>
        <v>3.1</v>
      </c>
      <c r="E54" s="194">
        <f t="shared" si="8"/>
        <v>36</v>
      </c>
      <c r="F54" s="194">
        <f t="shared" si="8"/>
        <v>138</v>
      </c>
      <c r="G54" s="194">
        <f t="shared" si="8"/>
        <v>0</v>
      </c>
    </row>
    <row r="55" spans="1:7" x14ac:dyDescent="0.2">
      <c r="A55" s="171" t="s">
        <v>87</v>
      </c>
      <c r="B55" s="170"/>
      <c r="C55" s="198">
        <f>+C54/C53</f>
        <v>9.5784841654290687E-2</v>
      </c>
      <c r="D55" s="198">
        <f t="shared" ref="D55:G55" si="9">+D54/D53</f>
        <v>3.7639173880841662E-3</v>
      </c>
      <c r="E55" s="198">
        <f t="shared" si="9"/>
        <v>0.10686297791498457</v>
      </c>
      <c r="F55" s="198">
        <f t="shared" si="9"/>
        <v>0.40318103997335497</v>
      </c>
      <c r="G55" s="198" t="e">
        <f t="shared" si="9"/>
        <v>#DIV/0!</v>
      </c>
    </row>
    <row r="56" spans="1:7" x14ac:dyDescent="0.2">
      <c r="A56" s="224" t="s">
        <v>88</v>
      </c>
      <c r="B56" s="170" t="s">
        <v>89</v>
      </c>
      <c r="C56" s="199"/>
      <c r="D56" s="200"/>
      <c r="E56" s="201"/>
      <c r="F56" s="202"/>
      <c r="G56" s="202"/>
    </row>
    <row r="57" spans="1:7" ht="25.5" x14ac:dyDescent="0.2">
      <c r="A57" s="224"/>
      <c r="B57" s="170" t="s">
        <v>90</v>
      </c>
      <c r="C57" s="203"/>
      <c r="D57" s="204"/>
      <c r="E57" s="205"/>
      <c r="F57" s="195"/>
      <c r="G57" s="195"/>
    </row>
    <row r="58" spans="1:7" x14ac:dyDescent="0.2">
      <c r="A58" s="224"/>
      <c r="B58" s="170" t="s">
        <v>91</v>
      </c>
      <c r="C58" s="206">
        <v>2010979</v>
      </c>
      <c r="D58" s="204"/>
      <c r="E58" s="205"/>
      <c r="F58" s="195"/>
      <c r="G58" s="195"/>
    </row>
    <row r="59" spans="1:7" x14ac:dyDescent="0.2">
      <c r="A59" s="224"/>
      <c r="B59" s="170" t="s">
        <v>92</v>
      </c>
      <c r="C59" s="207">
        <v>0</v>
      </c>
      <c r="D59" s="208"/>
      <c r="E59" s="209">
        <v>0</v>
      </c>
      <c r="F59" s="210"/>
      <c r="G59" s="210"/>
    </row>
    <row r="60" spans="1:7" x14ac:dyDescent="0.2">
      <c r="A60" s="224"/>
      <c r="B60" s="170" t="s">
        <v>93</v>
      </c>
      <c r="C60" s="211"/>
      <c r="D60" s="208"/>
      <c r="E60" s="210"/>
      <c r="F60" s="210"/>
      <c r="G60" s="210"/>
    </row>
    <row r="61" spans="1:7" x14ac:dyDescent="0.2">
      <c r="A61" s="188"/>
      <c r="B61" s="189"/>
      <c r="C61" s="190"/>
      <c r="D61" s="191"/>
      <c r="E61" s="192"/>
      <c r="F61" s="192"/>
      <c r="G61" s="192"/>
    </row>
    <row r="62" spans="1:7" ht="15" x14ac:dyDescent="0.25">
      <c r="A62" s="217" t="s">
        <v>37</v>
      </c>
      <c r="B62" s="218"/>
      <c r="C62" s="218"/>
      <c r="D62" s="218"/>
      <c r="E62" s="218"/>
      <c r="F62" s="218"/>
      <c r="G62" s="218"/>
    </row>
    <row r="63" spans="1:7" ht="15" x14ac:dyDescent="0.2">
      <c r="A63" s="219" t="s">
        <v>78</v>
      </c>
      <c r="B63" s="219"/>
      <c r="C63" s="193">
        <v>2023</v>
      </c>
      <c r="D63" s="193">
        <v>2022</v>
      </c>
      <c r="E63" s="193">
        <v>2021</v>
      </c>
      <c r="F63" s="193">
        <v>2020</v>
      </c>
      <c r="G63" s="193">
        <v>2019</v>
      </c>
    </row>
    <row r="64" spans="1:7" x14ac:dyDescent="0.2">
      <c r="A64" s="216" t="s">
        <v>155</v>
      </c>
      <c r="B64" s="216"/>
      <c r="C64" s="194">
        <f>+C4+C24+C44</f>
        <v>5766.6</v>
      </c>
      <c r="D64" s="194">
        <f>+D4+D24+D44</f>
        <v>6045.0349999999999</v>
      </c>
      <c r="E64" s="194">
        <f t="shared" ref="E64:G64" si="10">+E4+E24+E44</f>
        <v>5952.5</v>
      </c>
      <c r="F64" s="194">
        <f t="shared" si="10"/>
        <v>5452.3</v>
      </c>
      <c r="G64" s="194">
        <f t="shared" si="10"/>
        <v>5374.3710000000001</v>
      </c>
    </row>
    <row r="65" spans="1:7" x14ac:dyDescent="0.2">
      <c r="A65" s="216" t="s">
        <v>156</v>
      </c>
      <c r="B65" s="216"/>
      <c r="C65" s="194">
        <f t="shared" ref="C65:G72" si="11">+C5+C25+C45</f>
        <v>1061.3999999999999</v>
      </c>
      <c r="D65" s="194">
        <f t="shared" si="11"/>
        <v>935.32</v>
      </c>
      <c r="E65" s="194">
        <f t="shared" si="11"/>
        <v>784.07999999999993</v>
      </c>
      <c r="F65" s="194">
        <f t="shared" si="11"/>
        <v>581.64799999999991</v>
      </c>
      <c r="G65" s="194">
        <f t="shared" si="11"/>
        <v>64.096000000000004</v>
      </c>
    </row>
    <row r="66" spans="1:7" x14ac:dyDescent="0.2">
      <c r="A66" s="216" t="s">
        <v>157</v>
      </c>
      <c r="B66" s="216"/>
      <c r="C66" s="194">
        <f t="shared" si="11"/>
        <v>4.8079999999999998</v>
      </c>
      <c r="D66" s="194">
        <f t="shared" si="11"/>
        <v>11.394</v>
      </c>
      <c r="E66" s="194">
        <f t="shared" si="11"/>
        <v>0</v>
      </c>
      <c r="F66" s="194">
        <f t="shared" si="11"/>
        <v>0</v>
      </c>
      <c r="G66" s="194">
        <f t="shared" si="11"/>
        <v>0</v>
      </c>
    </row>
    <row r="67" spans="1:7" x14ac:dyDescent="0.2">
      <c r="A67" s="220" t="s">
        <v>158</v>
      </c>
      <c r="B67" s="220"/>
      <c r="C67" s="194">
        <f>SUM(C64:C66)</f>
        <v>6832.808</v>
      </c>
      <c r="D67" s="194">
        <f>SUM(D64:D66)</f>
        <v>6991.7489999999998</v>
      </c>
      <c r="E67" s="194">
        <f t="shared" ref="E67:G67" si="12">SUM(E64:E66)</f>
        <v>6736.58</v>
      </c>
      <c r="F67" s="194">
        <f t="shared" si="12"/>
        <v>6033.9480000000003</v>
      </c>
      <c r="G67" s="194">
        <f t="shared" si="12"/>
        <v>5438.4670000000006</v>
      </c>
    </row>
    <row r="68" spans="1:7" x14ac:dyDescent="0.2">
      <c r="A68" s="216" t="s">
        <v>79</v>
      </c>
      <c r="B68" s="170" t="s">
        <v>80</v>
      </c>
      <c r="C68" s="194">
        <f t="shared" si="11"/>
        <v>1540.6499999999999</v>
      </c>
      <c r="D68" s="194">
        <f t="shared" si="11"/>
        <v>1118.6799999999998</v>
      </c>
      <c r="E68" s="194">
        <f t="shared" si="11"/>
        <v>1260.74</v>
      </c>
      <c r="F68" s="194">
        <f t="shared" si="11"/>
        <v>1410.6</v>
      </c>
      <c r="G68" s="194">
        <f t="shared" si="11"/>
        <v>1836.971</v>
      </c>
    </row>
    <row r="69" spans="1:7" x14ac:dyDescent="0.2">
      <c r="A69" s="216"/>
      <c r="B69" s="170" t="s">
        <v>81</v>
      </c>
      <c r="C69" s="194">
        <f t="shared" si="11"/>
        <v>4876.0630000000001</v>
      </c>
      <c r="D69" s="194">
        <f t="shared" si="11"/>
        <v>4360.42</v>
      </c>
      <c r="E69" s="194">
        <f t="shared" si="11"/>
        <v>3358</v>
      </c>
      <c r="F69" s="194">
        <f t="shared" si="11"/>
        <v>3179.24</v>
      </c>
      <c r="G69" s="194">
        <f t="shared" si="11"/>
        <v>3217.1440000000002</v>
      </c>
    </row>
    <row r="70" spans="1:7" x14ac:dyDescent="0.2">
      <c r="A70" s="216"/>
      <c r="B70" s="170" t="s">
        <v>82</v>
      </c>
      <c r="C70" s="194">
        <f t="shared" si="11"/>
        <v>2873</v>
      </c>
      <c r="D70" s="194">
        <f t="shared" si="11"/>
        <v>3230</v>
      </c>
      <c r="E70" s="194">
        <f t="shared" si="11"/>
        <v>4229.8999999999996</v>
      </c>
      <c r="F70" s="194">
        <f t="shared" si="11"/>
        <v>1735</v>
      </c>
      <c r="G70" s="194">
        <f t="shared" si="11"/>
        <v>2095</v>
      </c>
    </row>
    <row r="71" spans="1:7" x14ac:dyDescent="0.2">
      <c r="A71" s="216"/>
      <c r="B71" s="170" t="s">
        <v>83</v>
      </c>
      <c r="C71" s="194">
        <f t="shared" si="11"/>
        <v>89</v>
      </c>
      <c r="D71" s="194">
        <f t="shared" si="11"/>
        <v>134</v>
      </c>
      <c r="E71" s="194">
        <f t="shared" si="11"/>
        <v>64</v>
      </c>
      <c r="F71" s="194">
        <f t="shared" si="11"/>
        <v>49</v>
      </c>
      <c r="G71" s="194">
        <f t="shared" si="11"/>
        <v>37</v>
      </c>
    </row>
    <row r="72" spans="1:7" x14ac:dyDescent="0.2">
      <c r="A72" s="216"/>
      <c r="B72" s="170" t="s">
        <v>84</v>
      </c>
      <c r="C72" s="194">
        <f t="shared" si="11"/>
        <v>441</v>
      </c>
      <c r="D72" s="194">
        <f t="shared" si="11"/>
        <v>308.85500000000002</v>
      </c>
      <c r="E72" s="194">
        <f t="shared" si="11"/>
        <v>343</v>
      </c>
      <c r="F72" s="194">
        <f t="shared" si="11"/>
        <v>211</v>
      </c>
      <c r="G72" s="194">
        <f t="shared" si="11"/>
        <v>274</v>
      </c>
    </row>
    <row r="73" spans="1:7" x14ac:dyDescent="0.2">
      <c r="A73" s="171" t="s">
        <v>85</v>
      </c>
      <c r="B73" s="170"/>
      <c r="C73" s="194">
        <f>+C64+C65+C66+C68+C69+C70+C71+C72</f>
        <v>16652.521000000001</v>
      </c>
      <c r="D73" s="194">
        <f t="shared" ref="D73:G73" si="13">+D64+D65+D66+D68+D69+D70+D71+D72</f>
        <v>16143.704</v>
      </c>
      <c r="E73" s="194">
        <f t="shared" si="13"/>
        <v>15992.22</v>
      </c>
      <c r="F73" s="194">
        <f t="shared" si="13"/>
        <v>12618.788</v>
      </c>
      <c r="G73" s="194">
        <f t="shared" si="13"/>
        <v>12898.582</v>
      </c>
    </row>
    <row r="74" spans="1:7" x14ac:dyDescent="0.2">
      <c r="A74" s="171" t="s">
        <v>86</v>
      </c>
      <c r="B74" s="170"/>
      <c r="C74" s="194">
        <f>+C68+C69+C70+C71+C72</f>
        <v>9819.7129999999997</v>
      </c>
      <c r="D74" s="194">
        <f t="shared" ref="D74:G74" si="14">+D68+D69+D70+D71+D72</f>
        <v>9151.9549999999999</v>
      </c>
      <c r="E74" s="194">
        <f t="shared" si="14"/>
        <v>9255.64</v>
      </c>
      <c r="F74" s="194">
        <f t="shared" si="14"/>
        <v>6584.84</v>
      </c>
      <c r="G74" s="194">
        <f t="shared" si="14"/>
        <v>7460.1149999999998</v>
      </c>
    </row>
    <row r="75" spans="1:7" x14ac:dyDescent="0.2">
      <c r="A75" s="171" t="s">
        <v>87</v>
      </c>
      <c r="B75" s="170"/>
      <c r="C75" s="198">
        <f>+C74/C73</f>
        <v>0.58968326777669278</v>
      </c>
      <c r="D75" s="198">
        <f t="shared" ref="D75:G75" si="15">+D74/D73</f>
        <v>0.56690552552251949</v>
      </c>
      <c r="E75" s="198">
        <f t="shared" si="15"/>
        <v>0.57875892152559183</v>
      </c>
      <c r="F75" s="198">
        <f t="shared" si="15"/>
        <v>0.52182824531167338</v>
      </c>
      <c r="G75" s="198">
        <f t="shared" si="15"/>
        <v>0.57836706391446746</v>
      </c>
    </row>
    <row r="76" spans="1:7" x14ac:dyDescent="0.2">
      <c r="A76" s="224" t="s">
        <v>88</v>
      </c>
      <c r="B76" s="170" t="s">
        <v>89</v>
      </c>
      <c r="C76" s="199"/>
      <c r="D76" s="200"/>
      <c r="E76" s="201"/>
      <c r="F76" s="202"/>
      <c r="G76" s="202"/>
    </row>
    <row r="77" spans="1:7" ht="25.5" x14ac:dyDescent="0.2">
      <c r="A77" s="224"/>
      <c r="B77" s="170" t="s">
        <v>90</v>
      </c>
      <c r="C77" s="194">
        <f t="shared" ref="C77:C78" si="16">+C17+C37+C57</f>
        <v>753495.97857142868</v>
      </c>
      <c r="D77" s="204"/>
      <c r="E77" s="205"/>
      <c r="F77" s="195"/>
      <c r="G77" s="195"/>
    </row>
    <row r="78" spans="1:7" x14ac:dyDescent="0.2">
      <c r="A78" s="224"/>
      <c r="B78" s="170" t="s">
        <v>91</v>
      </c>
      <c r="C78" s="194">
        <f t="shared" si="16"/>
        <v>8470313.8954828791</v>
      </c>
      <c r="D78" s="204"/>
      <c r="E78" s="205"/>
      <c r="F78" s="195"/>
      <c r="G78" s="195"/>
    </row>
    <row r="79" spans="1:7" x14ac:dyDescent="0.2">
      <c r="A79" s="224"/>
      <c r="B79" s="170" t="s">
        <v>92</v>
      </c>
      <c r="C79" s="207">
        <v>0</v>
      </c>
      <c r="D79" s="208"/>
      <c r="E79" s="209">
        <v>0</v>
      </c>
      <c r="F79" s="210"/>
      <c r="G79" s="210"/>
    </row>
    <row r="80" spans="1:7" x14ac:dyDescent="0.2">
      <c r="A80" s="224"/>
      <c r="B80" s="170" t="s">
        <v>93</v>
      </c>
      <c r="C80" s="212">
        <v>0.34148880361095002</v>
      </c>
      <c r="D80" s="208"/>
      <c r="E80" s="210"/>
      <c r="F80" s="210"/>
      <c r="G80" s="210"/>
    </row>
  </sheetData>
  <mergeCells count="32">
    <mergeCell ref="A68:A72"/>
    <mergeCell ref="A76:A80"/>
    <mergeCell ref="A62:G62"/>
    <mergeCell ref="A63:B63"/>
    <mergeCell ref="A64:B64"/>
    <mergeCell ref="A65:B65"/>
    <mergeCell ref="A66:B66"/>
    <mergeCell ref="A67:B67"/>
    <mergeCell ref="A56:A60"/>
    <mergeCell ref="A26:B26"/>
    <mergeCell ref="A27:B27"/>
    <mergeCell ref="A28:A32"/>
    <mergeCell ref="A36:A40"/>
    <mergeCell ref="A42:G42"/>
    <mergeCell ref="A43:B43"/>
    <mergeCell ref="A44:B44"/>
    <mergeCell ref="A45:B45"/>
    <mergeCell ref="A46:B46"/>
    <mergeCell ref="A47:B47"/>
    <mergeCell ref="A48:A52"/>
    <mergeCell ref="A25:B25"/>
    <mergeCell ref="A2:G2"/>
    <mergeCell ref="A3:B3"/>
    <mergeCell ref="A4:B4"/>
    <mergeCell ref="A5:B5"/>
    <mergeCell ref="A6:B6"/>
    <mergeCell ref="A7:B7"/>
    <mergeCell ref="A8:A12"/>
    <mergeCell ref="A16:A20"/>
    <mergeCell ref="A22:G22"/>
    <mergeCell ref="A23:B23"/>
    <mergeCell ref="A24:B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360C7-6A97-4841-A6BF-A594BC2986A2}">
  <dimension ref="A1:G44"/>
  <sheetViews>
    <sheetView zoomScale="85" zoomScaleNormal="85" workbookViewId="0">
      <selection activeCell="I21" sqref="I21"/>
    </sheetView>
  </sheetViews>
  <sheetFormatPr defaultRowHeight="14.25" x14ac:dyDescent="0.2"/>
  <cols>
    <col min="1" max="1" width="58.85546875" style="1" customWidth="1"/>
    <col min="2" max="4" width="14.140625" style="1" customWidth="1"/>
    <col min="5" max="16384" width="9.140625" style="1"/>
  </cols>
  <sheetData>
    <row r="1" spans="1:7" ht="18" x14ac:dyDescent="0.25">
      <c r="A1" s="166" t="s">
        <v>77</v>
      </c>
    </row>
    <row r="2" spans="1:7" ht="15" x14ac:dyDescent="0.25">
      <c r="B2" s="167">
        <v>45107</v>
      </c>
      <c r="C2" s="167">
        <v>44742</v>
      </c>
      <c r="D2" s="167">
        <v>44377</v>
      </c>
    </row>
    <row r="3" spans="1:7" ht="15" x14ac:dyDescent="0.25">
      <c r="A3" s="12" t="s">
        <v>37</v>
      </c>
      <c r="B3" s="120"/>
      <c r="C3" s="168"/>
    </row>
    <row r="4" spans="1:7" x14ac:dyDescent="0.2">
      <c r="A4" s="1" t="s">
        <v>74</v>
      </c>
      <c r="B4" s="120">
        <v>2329.5247260000001</v>
      </c>
      <c r="C4" s="168">
        <v>2076.3772260000001</v>
      </c>
      <c r="D4" s="162">
        <v>1669</v>
      </c>
      <c r="F4" s="168"/>
    </row>
    <row r="5" spans="1:7" ht="16.5" x14ac:dyDescent="0.2">
      <c r="A5" s="1" t="s">
        <v>140</v>
      </c>
      <c r="B5" s="120">
        <v>5360.0128999999997</v>
      </c>
      <c r="C5" s="168">
        <v>5360.0160999999998</v>
      </c>
      <c r="D5" s="162"/>
    </row>
    <row r="6" spans="1:7" x14ac:dyDescent="0.2">
      <c r="A6" s="1" t="s">
        <v>75</v>
      </c>
      <c r="B6" s="120"/>
      <c r="C6" s="168"/>
      <c r="D6" s="162">
        <v>3258</v>
      </c>
    </row>
    <row r="7" spans="1:7" ht="16.5" x14ac:dyDescent="0.2">
      <c r="A7" s="1" t="s">
        <v>141</v>
      </c>
      <c r="B7" s="120">
        <v>3339.0110000000004</v>
      </c>
      <c r="C7" s="168">
        <v>3339.0110000000004</v>
      </c>
      <c r="D7" s="162">
        <v>14352</v>
      </c>
      <c r="F7" s="168"/>
    </row>
    <row r="8" spans="1:7" ht="16.5" x14ac:dyDescent="0.2">
      <c r="A8" s="1" t="s">
        <v>142</v>
      </c>
      <c r="B8" s="120">
        <v>5067.9642000000003</v>
      </c>
      <c r="C8" s="168">
        <v>5201.3156999999992</v>
      </c>
      <c r="D8" s="162"/>
      <c r="G8" s="168"/>
    </row>
    <row r="9" spans="1:7" ht="16.5" x14ac:dyDescent="0.2">
      <c r="A9" s="1" t="s">
        <v>143</v>
      </c>
      <c r="B9" s="120">
        <v>6304.292974</v>
      </c>
      <c r="C9" s="168">
        <v>6391.1309739999988</v>
      </c>
      <c r="D9" s="162">
        <v>837</v>
      </c>
      <c r="G9" s="168"/>
    </row>
    <row r="10" spans="1:7" ht="16.5" x14ac:dyDescent="0.2">
      <c r="A10" s="1" t="s">
        <v>144</v>
      </c>
      <c r="B10" s="120">
        <v>22365.7045</v>
      </c>
      <c r="C10" s="168">
        <v>22367.851000000002</v>
      </c>
      <c r="D10" s="162">
        <v>20116</v>
      </c>
    </row>
    <row r="11" spans="1:7" x14ac:dyDescent="0.2">
      <c r="B11" s="120"/>
      <c r="C11" s="168"/>
    </row>
    <row r="12" spans="1:7" ht="15" x14ac:dyDescent="0.25">
      <c r="A12" s="12" t="s">
        <v>29</v>
      </c>
      <c r="B12" s="120"/>
      <c r="C12" s="168"/>
    </row>
    <row r="13" spans="1:7" x14ac:dyDescent="0.2">
      <c r="A13" s="1" t="s">
        <v>74</v>
      </c>
      <c r="B13" s="120">
        <v>765.58330000000001</v>
      </c>
      <c r="C13" s="168">
        <v>765.58330000000001</v>
      </c>
      <c r="D13" s="162">
        <v>593</v>
      </c>
    </row>
    <row r="14" spans="1:7" ht="16.5" x14ac:dyDescent="0.2">
      <c r="A14" s="1" t="s">
        <v>145</v>
      </c>
      <c r="B14" s="120">
        <v>4386.2812000000004</v>
      </c>
      <c r="C14" s="168">
        <v>4386.2812000000004</v>
      </c>
      <c r="D14" s="162"/>
    </row>
    <row r="15" spans="1:7" x14ac:dyDescent="0.2">
      <c r="A15" s="1" t="s">
        <v>75</v>
      </c>
      <c r="B15" s="120"/>
      <c r="C15" s="168"/>
      <c r="D15" s="162">
        <v>2253</v>
      </c>
    </row>
    <row r="16" spans="1:7" ht="16.5" x14ac:dyDescent="0.2">
      <c r="A16" s="1" t="s">
        <v>146</v>
      </c>
      <c r="B16" s="120">
        <v>0</v>
      </c>
      <c r="C16" s="168">
        <v>0</v>
      </c>
      <c r="D16" s="162">
        <v>2829</v>
      </c>
    </row>
    <row r="17" spans="1:6" ht="16.5" x14ac:dyDescent="0.2">
      <c r="A17" s="1" t="s">
        <v>147</v>
      </c>
      <c r="B17" s="120">
        <v>0</v>
      </c>
      <c r="C17" s="168">
        <v>0</v>
      </c>
      <c r="D17" s="162"/>
    </row>
    <row r="18" spans="1:6" ht="16.5" x14ac:dyDescent="0.2">
      <c r="A18" s="1" t="s">
        <v>143</v>
      </c>
      <c r="B18" s="120">
        <v>642.54589999999985</v>
      </c>
      <c r="C18" s="168">
        <v>644.69239999999991</v>
      </c>
      <c r="D18" s="162">
        <v>122</v>
      </c>
    </row>
    <row r="19" spans="1:6" ht="16.5" x14ac:dyDescent="0.2">
      <c r="A19" s="1" t="s">
        <v>144</v>
      </c>
      <c r="B19" s="120">
        <v>5794.4103999999998</v>
      </c>
      <c r="C19" s="168">
        <v>5796.5568999999996</v>
      </c>
      <c r="D19" s="162">
        <v>5797</v>
      </c>
    </row>
    <row r="20" spans="1:6" x14ac:dyDescent="0.2">
      <c r="B20" s="120"/>
      <c r="C20" s="168"/>
    </row>
    <row r="21" spans="1:6" ht="15" x14ac:dyDescent="0.25">
      <c r="A21" s="12" t="s">
        <v>33</v>
      </c>
      <c r="B21" s="120"/>
      <c r="C21" s="168"/>
    </row>
    <row r="22" spans="1:6" x14ac:dyDescent="0.2">
      <c r="A22" s="1" t="s">
        <v>74</v>
      </c>
      <c r="B22" s="120">
        <v>838.6486000000001</v>
      </c>
      <c r="C22" s="168">
        <v>539.15000000000009</v>
      </c>
      <c r="D22" s="162">
        <v>355</v>
      </c>
      <c r="F22" s="168"/>
    </row>
    <row r="23" spans="1:6" ht="16.5" x14ac:dyDescent="0.2">
      <c r="A23" s="1" t="s">
        <v>140</v>
      </c>
      <c r="B23" s="120">
        <v>838.8420000000001</v>
      </c>
      <c r="C23" s="168">
        <v>838.84519999999998</v>
      </c>
      <c r="D23" s="162"/>
    </row>
    <row r="24" spans="1:6" x14ac:dyDescent="0.2">
      <c r="A24" s="1" t="s">
        <v>75</v>
      </c>
      <c r="B24" s="120"/>
      <c r="C24" s="168"/>
      <c r="D24" s="162">
        <v>839</v>
      </c>
    </row>
    <row r="25" spans="1:6" ht="16.5" x14ac:dyDescent="0.2">
      <c r="A25" s="1" t="s">
        <v>141</v>
      </c>
      <c r="B25" s="120">
        <v>3339.0110000000004</v>
      </c>
      <c r="C25" s="168">
        <v>3339.0110000000004</v>
      </c>
      <c r="D25" s="162">
        <v>11278</v>
      </c>
    </row>
    <row r="26" spans="1:6" ht="16.5" x14ac:dyDescent="0.2">
      <c r="A26" s="1" t="s">
        <v>147</v>
      </c>
      <c r="B26" s="120">
        <v>5067.9642000000003</v>
      </c>
      <c r="C26" s="168">
        <v>5201.3156999999992</v>
      </c>
      <c r="D26" s="162"/>
      <c r="F26" s="168"/>
    </row>
    <row r="27" spans="1:6" ht="16.5" x14ac:dyDescent="0.2">
      <c r="A27" s="1" t="s">
        <v>148</v>
      </c>
      <c r="B27" s="120">
        <v>4641.1513999999997</v>
      </c>
      <c r="C27" s="168">
        <v>4772.1939999999995</v>
      </c>
      <c r="D27" s="162">
        <v>293</v>
      </c>
      <c r="F27" s="168"/>
    </row>
    <row r="28" spans="1:6" ht="16.5" x14ac:dyDescent="0.2">
      <c r="A28" s="1" t="s">
        <v>149</v>
      </c>
      <c r="B28" s="120">
        <v>14690.5159</v>
      </c>
      <c r="C28" s="168">
        <v>14690.5159</v>
      </c>
      <c r="D28" s="162">
        <v>12765</v>
      </c>
    </row>
    <row r="29" spans="1:6" x14ac:dyDescent="0.2">
      <c r="B29" s="120"/>
      <c r="C29" s="168"/>
    </row>
    <row r="30" spans="1:6" ht="15" x14ac:dyDescent="0.25">
      <c r="A30" s="12" t="s">
        <v>34</v>
      </c>
      <c r="B30" s="120"/>
      <c r="C30" s="168"/>
    </row>
    <row r="31" spans="1:6" x14ac:dyDescent="0.2">
      <c r="A31" s="1" t="s">
        <v>74</v>
      </c>
      <c r="B31" s="120">
        <v>725.29282599999999</v>
      </c>
      <c r="C31" s="168">
        <v>771.64392599999996</v>
      </c>
      <c r="D31" s="162">
        <v>721</v>
      </c>
    </row>
    <row r="32" spans="1:6" ht="16.5" x14ac:dyDescent="0.2">
      <c r="A32" s="1" t="s">
        <v>145</v>
      </c>
      <c r="B32" s="120">
        <v>134.8897</v>
      </c>
      <c r="C32" s="168">
        <v>134.8897</v>
      </c>
      <c r="D32" s="162"/>
    </row>
    <row r="33" spans="1:4" x14ac:dyDescent="0.2">
      <c r="A33" s="1" t="s">
        <v>75</v>
      </c>
      <c r="B33" s="120"/>
      <c r="C33" s="168"/>
      <c r="D33" s="162">
        <v>166</v>
      </c>
    </row>
    <row r="34" spans="1:4" ht="16.5" x14ac:dyDescent="0.2">
      <c r="A34" s="1" t="s">
        <v>141</v>
      </c>
      <c r="B34" s="120">
        <v>0</v>
      </c>
      <c r="C34" s="168">
        <v>0</v>
      </c>
      <c r="D34" s="162">
        <v>245</v>
      </c>
    </row>
    <row r="35" spans="1:4" ht="16.5" x14ac:dyDescent="0.2">
      <c r="A35" s="1" t="s">
        <v>142</v>
      </c>
      <c r="B35" s="120">
        <v>0</v>
      </c>
      <c r="C35" s="168">
        <v>0</v>
      </c>
      <c r="D35" s="162"/>
    </row>
    <row r="36" spans="1:4" ht="16.5" x14ac:dyDescent="0.2">
      <c r="A36" s="1" t="s">
        <v>148</v>
      </c>
      <c r="B36" s="120">
        <v>1020.5956739999997</v>
      </c>
      <c r="C36" s="168">
        <v>974.2445739999996</v>
      </c>
      <c r="D36" s="162">
        <v>422</v>
      </c>
    </row>
    <row r="37" spans="1:4" ht="16.5" x14ac:dyDescent="0.2">
      <c r="A37" s="1" t="s">
        <v>149</v>
      </c>
      <c r="B37" s="120">
        <v>1880.7781999999997</v>
      </c>
      <c r="C37" s="168">
        <v>1880.7781999999997</v>
      </c>
      <c r="D37" s="162">
        <v>1554</v>
      </c>
    </row>
    <row r="38" spans="1:4" x14ac:dyDescent="0.2">
      <c r="B38" s="120"/>
      <c r="C38" s="168"/>
    </row>
    <row r="39" spans="1:4" ht="15" x14ac:dyDescent="0.25">
      <c r="A39" s="12" t="s">
        <v>76</v>
      </c>
    </row>
    <row r="40" spans="1:4" ht="16.5" x14ac:dyDescent="0.2">
      <c r="A40" s="1" t="s">
        <v>150</v>
      </c>
    </row>
    <row r="41" spans="1:4" ht="16.5" x14ac:dyDescent="0.2">
      <c r="A41" s="1" t="s">
        <v>151</v>
      </c>
    </row>
    <row r="42" spans="1:4" ht="16.5" x14ac:dyDescent="0.2">
      <c r="A42" s="1" t="s">
        <v>152</v>
      </c>
    </row>
    <row r="43" spans="1:4" ht="16.5" x14ac:dyDescent="0.2">
      <c r="A43" s="1" t="s">
        <v>153</v>
      </c>
    </row>
    <row r="44" spans="1:4" ht="16.5" x14ac:dyDescent="0.2">
      <c r="A44" s="1" t="s">
        <v>154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Safety</vt:lpstr>
      <vt:lpstr>Health</vt:lpstr>
      <vt:lpstr>Our People</vt:lpstr>
      <vt:lpstr>Environment</vt:lpstr>
      <vt:lpstr>Waste</vt:lpstr>
      <vt:lpstr>Land use</vt:lpstr>
    </vt:vector>
  </TitlesOfParts>
  <Company>Northam Platinum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Suan Mulder</dc:creator>
  <cp:lastModifiedBy>Katherine Van As</cp:lastModifiedBy>
  <dcterms:created xsi:type="dcterms:W3CDTF">2023-10-25T14:47:20Z</dcterms:created>
  <dcterms:modified xsi:type="dcterms:W3CDTF">2023-11-03T12:11:05Z</dcterms:modified>
</cp:coreProperties>
</file>